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328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Lenovo\Desktop\"/>
    </mc:Choice>
  </mc:AlternateContent>
  <xr:revisionPtr revIDLastSave="0" documentId="13_ncr:1_{88FD8E31-7547-4763-A129-77234027DAFC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Sheet1" sheetId="1" r:id="rId1"/>
  </sheets>
  <calcPr calcId="191029"/>
</workbook>
</file>

<file path=xl/calcChain.xml><?xml version="1.0" encoding="utf-8"?>
<calcChain xmlns="http://schemas.openxmlformats.org/spreadsheetml/2006/main">
  <c r="H233" i="1" l="1"/>
  <c r="H232" i="1"/>
  <c r="H231" i="1"/>
  <c r="H230" i="1"/>
  <c r="H229" i="1"/>
  <c r="H228" i="1"/>
  <c r="H227" i="1"/>
  <c r="H226" i="1"/>
  <c r="H225" i="1"/>
  <c r="H224" i="1"/>
  <c r="H223" i="1"/>
  <c r="H222" i="1"/>
  <c r="H221" i="1"/>
  <c r="H220" i="1"/>
  <c r="H219" i="1"/>
  <c r="H218" i="1"/>
  <c r="H217" i="1"/>
  <c r="H216" i="1"/>
  <c r="H215" i="1"/>
  <c r="H214" i="1"/>
  <c r="H213" i="1"/>
  <c r="H212" i="1"/>
  <c r="H211" i="1"/>
  <c r="H210" i="1"/>
  <c r="H209" i="1"/>
  <c r="H208" i="1"/>
  <c r="H207" i="1"/>
  <c r="H206" i="1"/>
  <c r="H205" i="1"/>
  <c r="H204" i="1"/>
  <c r="H203" i="1"/>
  <c r="H202" i="1"/>
  <c r="H201" i="1"/>
  <c r="H200" i="1"/>
  <c r="H199" i="1"/>
  <c r="H198" i="1"/>
  <c r="H197" i="1"/>
  <c r="H196" i="1"/>
  <c r="H195" i="1"/>
  <c r="H194" i="1"/>
  <c r="H193" i="1"/>
  <c r="H192" i="1"/>
  <c r="H191" i="1"/>
  <c r="H190" i="1"/>
  <c r="H189" i="1"/>
  <c r="H188" i="1"/>
  <c r="H187" i="1"/>
  <c r="H186" i="1"/>
  <c r="H185" i="1"/>
  <c r="H184" i="1"/>
  <c r="H183" i="1"/>
  <c r="H182" i="1"/>
  <c r="H181" i="1"/>
  <c r="H180" i="1"/>
  <c r="H179" i="1"/>
  <c r="H178" i="1"/>
  <c r="H177" i="1"/>
  <c r="H176" i="1"/>
  <c r="H175" i="1"/>
  <c r="H174" i="1"/>
  <c r="H173" i="1"/>
  <c r="H172" i="1"/>
  <c r="H171" i="1"/>
  <c r="H170" i="1"/>
  <c r="H169" i="1"/>
  <c r="H168" i="1"/>
  <c r="H167" i="1"/>
  <c r="H166" i="1"/>
  <c r="H165" i="1"/>
  <c r="H164" i="1"/>
  <c r="H163" i="1"/>
  <c r="H162" i="1"/>
  <c r="H161" i="1"/>
  <c r="H160" i="1"/>
  <c r="H159" i="1"/>
  <c r="H158" i="1"/>
  <c r="H157" i="1"/>
  <c r="H156" i="1"/>
  <c r="H155" i="1"/>
  <c r="H154" i="1"/>
  <c r="H153" i="1"/>
  <c r="H152" i="1"/>
  <c r="H151" i="1"/>
  <c r="H150" i="1"/>
  <c r="H149" i="1"/>
  <c r="H148" i="1"/>
  <c r="H147" i="1"/>
  <c r="H146" i="1"/>
  <c r="H145" i="1"/>
  <c r="H144" i="1"/>
  <c r="H143" i="1"/>
  <c r="H142" i="1"/>
  <c r="H141" i="1"/>
  <c r="H140" i="1"/>
  <c r="H139" i="1"/>
  <c r="H138" i="1"/>
  <c r="H137" i="1"/>
  <c r="H136" i="1"/>
  <c r="H135" i="1"/>
  <c r="H134" i="1"/>
  <c r="H133" i="1"/>
  <c r="H132" i="1"/>
  <c r="H131" i="1"/>
  <c r="H130" i="1"/>
  <c r="H129" i="1"/>
  <c r="H128" i="1"/>
  <c r="H127" i="1"/>
  <c r="H126" i="1"/>
  <c r="H125" i="1"/>
  <c r="H124" i="1"/>
  <c r="H123" i="1"/>
  <c r="H122" i="1"/>
  <c r="H121" i="1"/>
  <c r="H120" i="1"/>
  <c r="H119" i="1"/>
  <c r="H118" i="1"/>
  <c r="H117" i="1"/>
  <c r="H116" i="1"/>
  <c r="H115" i="1"/>
  <c r="H114" i="1"/>
  <c r="H113" i="1"/>
  <c r="H112" i="1"/>
  <c r="H111" i="1"/>
  <c r="H110" i="1"/>
  <c r="H109" i="1"/>
  <c r="H108" i="1"/>
  <c r="H107" i="1"/>
  <c r="H106" i="1"/>
  <c r="H105" i="1"/>
  <c r="H104" i="1"/>
  <c r="H103" i="1"/>
  <c r="H102" i="1"/>
  <c r="H101" i="1"/>
  <c r="H100" i="1"/>
  <c r="H99" i="1"/>
  <c r="H98" i="1"/>
  <c r="H97" i="1"/>
  <c r="H96" i="1"/>
  <c r="H95" i="1"/>
  <c r="H94" i="1"/>
  <c r="H93" i="1"/>
  <c r="H92" i="1"/>
  <c r="H91" i="1"/>
  <c r="H90" i="1"/>
  <c r="H89" i="1"/>
  <c r="H88" i="1"/>
  <c r="H87" i="1"/>
  <c r="H86" i="1"/>
  <c r="H85" i="1"/>
  <c r="H84" i="1"/>
  <c r="H83" i="1"/>
  <c r="H82" i="1"/>
  <c r="H81" i="1"/>
  <c r="H80" i="1"/>
  <c r="H79" i="1"/>
  <c r="H78" i="1"/>
  <c r="H77" i="1"/>
  <c r="H76" i="1"/>
  <c r="H75" i="1"/>
  <c r="H74" i="1"/>
  <c r="H73" i="1"/>
  <c r="H72" i="1"/>
  <c r="H71" i="1"/>
  <c r="H70" i="1"/>
  <c r="H69" i="1"/>
  <c r="H68" i="1"/>
  <c r="H67" i="1"/>
  <c r="H66" i="1"/>
  <c r="H65" i="1"/>
  <c r="H64" i="1"/>
  <c r="H63" i="1"/>
  <c r="H62" i="1"/>
  <c r="H61" i="1"/>
  <c r="H60" i="1"/>
  <c r="H59" i="1"/>
  <c r="H58" i="1"/>
  <c r="H57" i="1"/>
  <c r="H56" i="1"/>
  <c r="H55" i="1"/>
  <c r="H54" i="1"/>
  <c r="H53" i="1"/>
  <c r="H52" i="1"/>
  <c r="H51" i="1"/>
  <c r="H50" i="1"/>
  <c r="H49" i="1"/>
  <c r="H48" i="1"/>
  <c r="H47" i="1"/>
  <c r="H46" i="1"/>
  <c r="H45" i="1"/>
  <c r="H44" i="1"/>
  <c r="H43" i="1"/>
  <c r="H42" i="1"/>
  <c r="H41" i="1"/>
  <c r="H40" i="1"/>
  <c r="H39" i="1"/>
  <c r="H38" i="1"/>
  <c r="H37" i="1"/>
  <c r="H36" i="1"/>
  <c r="H35" i="1"/>
  <c r="H34" i="1"/>
  <c r="H33" i="1"/>
  <c r="H32" i="1"/>
  <c r="H31" i="1"/>
  <c r="H30" i="1"/>
  <c r="H29" i="1"/>
  <c r="H28" i="1"/>
  <c r="H27" i="1"/>
  <c r="H26" i="1"/>
  <c r="H25" i="1"/>
  <c r="H24" i="1"/>
  <c r="H23" i="1"/>
  <c r="H22" i="1"/>
  <c r="H21" i="1"/>
  <c r="H20" i="1"/>
  <c r="H19" i="1"/>
  <c r="H18" i="1"/>
  <c r="H17" i="1"/>
  <c r="H16" i="1"/>
  <c r="H15" i="1"/>
  <c r="H14" i="1"/>
  <c r="H13" i="1"/>
  <c r="H12" i="1"/>
  <c r="H11" i="1"/>
  <c r="H10" i="1"/>
  <c r="H9" i="1"/>
  <c r="H8" i="1"/>
  <c r="H7" i="1"/>
  <c r="H6" i="1"/>
  <c r="H5" i="1"/>
  <c r="H4" i="1"/>
  <c r="H3" i="1"/>
  <c r="H2" i="1"/>
</calcChain>
</file>

<file path=xl/sharedStrings.xml><?xml version="1.0" encoding="utf-8"?>
<sst xmlns="http://schemas.openxmlformats.org/spreadsheetml/2006/main" count="1633" uniqueCount="717">
  <si>
    <t>学年学期</t>
  </si>
  <si>
    <t>年级</t>
  </si>
  <si>
    <t>学院</t>
  </si>
  <si>
    <t>班级</t>
  </si>
  <si>
    <t>学号</t>
  </si>
  <si>
    <t>姓名</t>
  </si>
  <si>
    <t>综测成绩</t>
  </si>
  <si>
    <t>2023-2024</t>
  </si>
  <si>
    <t>2020</t>
  </si>
  <si>
    <t>园艺学院</t>
  </si>
  <si>
    <t>20设施农业1</t>
  </si>
  <si>
    <t>202016310101</t>
  </si>
  <si>
    <t>陈琪</t>
  </si>
  <si>
    <t xml:space="preserve">德育测评 : 10.8分 智育测评 : 53.99分 体育测评 : 1.92分 美育测评 : 3.0分 劳育测评 : 4.1分 </t>
  </si>
  <si>
    <t>202016310103</t>
  </si>
  <si>
    <t>邓楚钰</t>
  </si>
  <si>
    <t xml:space="preserve">德育测评 : 12.3分 智育测评 : 53.11分 体育测评 : 2.07分 美育测评 : 4.75分 劳育测评 : 3.9分 </t>
  </si>
  <si>
    <t>202016310104</t>
  </si>
  <si>
    <t>何忆慧</t>
  </si>
  <si>
    <t xml:space="preserve">德育测评 : 10.0分 智育测评 : 52.86分 体育测评 : 1.62分 美育测评 : 3.0分 劳育测评 : 2.5分 </t>
  </si>
  <si>
    <t>202016310105</t>
  </si>
  <si>
    <t>黄婉晴</t>
  </si>
  <si>
    <t xml:space="preserve">德育测评 : 10.8分 智育测评 : 51.22分 体育测评 : 1.61分 美育测评 : 3.0分 劳育测评 : 5.0分 </t>
  </si>
  <si>
    <t>202016310107</t>
  </si>
  <si>
    <t>李凡</t>
  </si>
  <si>
    <t xml:space="preserve">德育测评 : 10.0分 智育测评 : 47.07分 体育测评 : 1.22分 美育测评 : 2.5分 劳育测评 : 2.5分 </t>
  </si>
  <si>
    <t>202016310108</t>
  </si>
  <si>
    <t>李铭</t>
  </si>
  <si>
    <t xml:space="preserve">德育测评 : 10.0分 智育测评 : 42.41分 体育测评 : 1.92分 美育测评 : 2.5分 劳育测评 : 2.5分 </t>
  </si>
  <si>
    <t>202016310109</t>
  </si>
  <si>
    <t>李威</t>
  </si>
  <si>
    <t xml:space="preserve">德育测评 : 10.96分 智育测评 : 49.59分 体育测评 : 1.6分 美育测评 : 2.5分 劳育测评 : 2.5分 </t>
  </si>
  <si>
    <t>202016310111</t>
  </si>
  <si>
    <t>林纯霞</t>
  </si>
  <si>
    <t xml:space="preserve">德育测评 : 10.0分 智育测评 : 43.8分 体育测评 : 0.79分 美育测评 : 2.5分 劳育测评 : 2.5分 </t>
  </si>
  <si>
    <t>202016310113</t>
  </si>
  <si>
    <t>罗柔婧</t>
  </si>
  <si>
    <t xml:space="preserve">德育测评 : 10.0分 智育测评 : 45.56分 体育测评 : 1.44分 美育测评 : 2.5分 劳育测评 : 2.5分 </t>
  </si>
  <si>
    <t>202016310114</t>
  </si>
  <si>
    <t>梅嘉鑫</t>
  </si>
  <si>
    <t xml:space="preserve">德育测评 : 10.0分 智育测评 : 40.15分 体育测评 : 1.44分 美育测评 : 2.5分 劳育测评 : 2.5分 </t>
  </si>
  <si>
    <t>202016310115</t>
  </si>
  <si>
    <t>欧志华</t>
  </si>
  <si>
    <t xml:space="preserve">德育测评 : 10.0分 智育测评 : 43.17分 体育测评 : 1.35分 美育测评 : 2.5分 劳育测评 : 2.5分 </t>
  </si>
  <si>
    <t>202016310117</t>
  </si>
  <si>
    <t>史雯</t>
  </si>
  <si>
    <t xml:space="preserve">德育测评 : 10.0分 智育测评 : 42.54分 体育测评 : 1.56分 美育测评 : 2.5分 劳育测评 : 2.5分 </t>
  </si>
  <si>
    <t>202016310118</t>
  </si>
  <si>
    <t>苏悦</t>
  </si>
  <si>
    <t xml:space="preserve">德育测评 : 10.0分 智育测评 : 46.44分 体育测评 : 1.6分 美育测评 : 2.5分 劳育测评 : 2.5分 </t>
  </si>
  <si>
    <t>202016310119</t>
  </si>
  <si>
    <t>孙子墨</t>
  </si>
  <si>
    <t xml:space="preserve">德育测评 : 10.0分 智育测评 : 41.53分 体育测评 : 1.42分 美育测评 : 2.5分 劳育测评 : 2.5分 </t>
  </si>
  <si>
    <t>202016310122</t>
  </si>
  <si>
    <t>王德龙</t>
  </si>
  <si>
    <t xml:space="preserve">德育测评 : 10.0分 智育测评 : 48.2分 体育测评 : 1.63分 美育测评 : 2.5分 劳育测评 : 3.0分 </t>
  </si>
  <si>
    <t>202016310123</t>
  </si>
  <si>
    <t>王国栋</t>
  </si>
  <si>
    <t xml:space="preserve">德育测评 : 10.0分 智育测评 : 43.8分 体育测评 : 1.47分 美育测评 : 2.5分 劳育测评 : 2.5分 </t>
  </si>
  <si>
    <t>202016310124</t>
  </si>
  <si>
    <t>肖乐雯</t>
  </si>
  <si>
    <t xml:space="preserve">德育测评 : 10.0分 智育测评 : 46.06分 体育测评 : 1.54分 美育测评 : 2.5分 劳育测评 : 2.5分 </t>
  </si>
  <si>
    <t>202016310125</t>
  </si>
  <si>
    <t>闫乙嘉</t>
  </si>
  <si>
    <t xml:space="preserve">德育测评 : 10.0分 智育测评 : 43.55分 体育测评 : 1.3分 美育测评 : 2.5分 劳育测评 : 2.5分 </t>
  </si>
  <si>
    <t>202016310126</t>
  </si>
  <si>
    <t>叶晽</t>
  </si>
  <si>
    <t xml:space="preserve">德育测评 : 10.8分 智育测评 : 55.0分 体育测评 : 1.64分 美育测评 : 3.0分 劳育测评 : 3.0分 </t>
  </si>
  <si>
    <t>202016310129</t>
  </si>
  <si>
    <t>曾航</t>
  </si>
  <si>
    <t xml:space="preserve">德育测评 : 10.0分 智育测评 : 42.54分 体育测评 : 1.58分 美育测评 : 2.5分 劳育测评 : 2.5分 </t>
  </si>
  <si>
    <t>202016310130</t>
  </si>
  <si>
    <t>曾嘉培</t>
  </si>
  <si>
    <t xml:space="preserve">德育测评 : 10.0分 智育测评 : 41.91分 体育测评 : 1.51分 美育测评 : 2.5分 劳育测评 : 2.5分 </t>
  </si>
  <si>
    <t>202016310131</t>
  </si>
  <si>
    <t>曾智涛</t>
  </si>
  <si>
    <t xml:space="preserve">德育测评 : 10.0分 智育测评 : 43.55分 体育测评 : 1.31分 美育测评 : 2.5分 劳育测评 : 2.5分 </t>
  </si>
  <si>
    <t>202016310132</t>
  </si>
  <si>
    <t>张稳进</t>
  </si>
  <si>
    <t xml:space="preserve">德育测评 : 10.0分 智育测评 : 43.8分 体育测评 : 1.47分 美育测评 : 3.0分 劳育测评 : 3.0分 </t>
  </si>
  <si>
    <t>202016310135</t>
  </si>
  <si>
    <t>朱振豪</t>
  </si>
  <si>
    <t xml:space="preserve">德育测评 : 10.0分 智育测评 : 43.04分 体育测评 : 1.29分 美育测评 : 2.5分 劳育测评 : 2.5分 </t>
  </si>
  <si>
    <t>20茶学3</t>
  </si>
  <si>
    <t>201816060124</t>
  </si>
  <si>
    <t>尹以灏</t>
  </si>
  <si>
    <t xml:space="preserve">德育测评 : 4.89分 智育测评 : 31.61分 体育测评 : 1.33分 美育测评 : 2.5分 劳育测评 : 2.5分 </t>
  </si>
  <si>
    <t>201916210118</t>
  </si>
  <si>
    <t>莫海潮</t>
  </si>
  <si>
    <t xml:space="preserve">德育测评 : 9.91分 智育测评 : 35.78分 体育测评 : 1.39分 美育测评 : 2.5分 劳育测评 : 2.5分 </t>
  </si>
  <si>
    <t>202016110316</t>
  </si>
  <si>
    <t>倪德众</t>
  </si>
  <si>
    <t xml:space="preserve">德育测评 : 9.91分 智育测评 : 44.89分 体育测评 : 1.43分 美育测评 : 2.5分 劳育测评 : 2.5分 </t>
  </si>
  <si>
    <t>202016210301</t>
  </si>
  <si>
    <t>安孟晋</t>
  </si>
  <si>
    <t xml:space="preserve">德育测评 : 9.91分 智育测评 : 45.77分 体育测评 : 1.49分 美育测评 : 2.5分 劳育测评 : 2.5分 </t>
  </si>
  <si>
    <t>202016210302</t>
  </si>
  <si>
    <t>蔡钒钒</t>
  </si>
  <si>
    <t xml:space="preserve">德育测评 : 9.91分 智育测评 : 48.68分 体育测评 : 1.33分 美育测评 : 3.0分 劳育测评 : 2.5分 </t>
  </si>
  <si>
    <t>202016210303</t>
  </si>
  <si>
    <t>陈冰洵</t>
  </si>
  <si>
    <t xml:space="preserve">德育测评 : 9.91分 智育测评 : 43.49分 体育测评 : 1.53分 美育测评 : 2.5分 劳育测评 : 2.5分 </t>
  </si>
  <si>
    <t>202016210306</t>
  </si>
  <si>
    <t>陈颍橦</t>
  </si>
  <si>
    <t xml:space="preserve">德育测评 : 10.0分 智育测评 : 48.43分 体育测评 : 1.56分 美育测评 : 2.5分 劳育测评 : 3.0分 </t>
  </si>
  <si>
    <t>202016210308</t>
  </si>
  <si>
    <t>管水晶</t>
  </si>
  <si>
    <t xml:space="preserve">德育测评 : 5.8分 智育测评 : 48.05分 体育测评 : 2.14分 美育测评 : 3.0分 劳育测评 : 3.0分 </t>
  </si>
  <si>
    <t>202016210309</t>
  </si>
  <si>
    <t>何建徽</t>
  </si>
  <si>
    <t xml:space="preserve">德育测评 : 9.91分 智育测评 : 45.52分 体育测评 : 1.74分 美育测评 : 2.5分 劳育测评 : 2.5分 </t>
  </si>
  <si>
    <t>202016210310</t>
  </si>
  <si>
    <t>何玲</t>
  </si>
  <si>
    <t xml:space="preserve">德育测评 : 9.9分 智育测评 : 43.62分 体育测评 : 1.53分 美育测评 : 2.5分 劳育测评 : 2.5分 </t>
  </si>
  <si>
    <t>202016210313</t>
  </si>
  <si>
    <t>黄凤怡</t>
  </si>
  <si>
    <t xml:space="preserve">德育测评 : 9.91分 智育测评 : 49.82分 体育测评 : 1.35分 美育测评 : 2.5分 劳育测评 : 2.5分 </t>
  </si>
  <si>
    <t>202016210316</t>
  </si>
  <si>
    <t>李琬莹</t>
  </si>
  <si>
    <t xml:space="preserve">德育测评 : 9.91分 智育测评 : 46.91分 体育测评 : 1.64分 美育测评 : 2.5分 劳育测评 : 2.5分 </t>
  </si>
  <si>
    <t>202016210317</t>
  </si>
  <si>
    <t>梁艳丽</t>
  </si>
  <si>
    <t xml:space="preserve">德育测评 : 10.8分 智育测评 : 50.95分 体育测评 : 1.44分 美育测评 : 3.0分 劳育测评 : 4.0分 </t>
  </si>
  <si>
    <t>202016210318</t>
  </si>
  <si>
    <t>刘美凤</t>
  </si>
  <si>
    <t xml:space="preserve">德育测评 : 9.0分 智育测评 : 50.45分 体育测评 : 1.34分 美育测评 : 3.0分 劳育测评 : 2.5分 </t>
  </si>
  <si>
    <t>202016210319</t>
  </si>
  <si>
    <t>吕佳圣</t>
  </si>
  <si>
    <t xml:space="preserve">德育测评 : 9.91分 智育测评 : 45.26分 体育测评 : 1.59分 美育测评 : 2.5分 劳育测评 : 2.5分 </t>
  </si>
  <si>
    <t>202016210320</t>
  </si>
  <si>
    <t>区晓盼</t>
  </si>
  <si>
    <t xml:space="preserve">德育测评 : 9.91分 智育测评 : 50.95分 体育测评 : 1.53分 美育测评 : 2.5分 劳育测评 : 2.5分 </t>
  </si>
  <si>
    <t>202016210321</t>
  </si>
  <si>
    <t>沈欣妍</t>
  </si>
  <si>
    <t xml:space="preserve">德育测评 : 4.93分 智育测评 : 51.84分 体育测评 : 1.54分 美育测评 : 3.0分 劳育测评 : 2.5分 </t>
  </si>
  <si>
    <t>202016210322</t>
  </si>
  <si>
    <t>苏林燕</t>
  </si>
  <si>
    <t xml:space="preserve">德育测评 : 9.9分 智育测评 : 52.47分 体育测评 : 1.35分 美育测评 : 2.5分 劳育测评 : 2.5分 </t>
  </si>
  <si>
    <t>202016210324</t>
  </si>
  <si>
    <t>谭宝传</t>
  </si>
  <si>
    <t xml:space="preserve">德育测评 : 9.89分 智育测评 : 48.43分 体育测评 : 1.34分 美育测评 : 2.5分 劳育测评 : 2.5分 </t>
  </si>
  <si>
    <t>202016210326</t>
  </si>
  <si>
    <t>薛淇</t>
  </si>
  <si>
    <t xml:space="preserve">德育测评 : 9.91分 智育测评 : 51.59分 体育测评 : 1.56分 美育测评 : 2.5分 劳育测评 : 2.5分 </t>
  </si>
  <si>
    <t>202016210327</t>
  </si>
  <si>
    <t>杨一倩</t>
  </si>
  <si>
    <t xml:space="preserve">德育测评 : 9.91分 智育测评 : 50.7分 体育测评 : 1.43分 美育测评 : 2.5分 劳育测评 : 2.5分 </t>
  </si>
  <si>
    <t>202016210328</t>
  </si>
  <si>
    <t>叶童</t>
  </si>
  <si>
    <t xml:space="preserve">德育测评 : 10.8分 智育测评 : 58.1分 体育测评 : 1.69分 美育测评 : 3.0分 劳育测评 : 3.0分 </t>
  </si>
  <si>
    <t>202016210329</t>
  </si>
  <si>
    <t>曾刘翠</t>
  </si>
  <si>
    <t xml:space="preserve">德育测评 : 10.91分 智育测评 : 50.06分 体育测评 : 1.4分 美育测评 : 2.5分 劳育测评 : 2.5分 </t>
  </si>
  <si>
    <t>202016210330</t>
  </si>
  <si>
    <t>曾小倩</t>
  </si>
  <si>
    <t xml:space="preserve">德育测评 : 10.0分 智育测评 : 51.71分 体育测评 : 1.54分 美育测评 : 2.5分 劳育测评 : 3.0分 </t>
  </si>
  <si>
    <t>202016210331</t>
  </si>
  <si>
    <t>张媛佳</t>
  </si>
  <si>
    <t xml:space="preserve">德育测评 : 10.71分 智育测评 : 49.94分 体育测评 : 1.58分 美育测评 : 2.5分 劳育测评 : 2.5分 </t>
  </si>
  <si>
    <t>202016210332</t>
  </si>
  <si>
    <t>赵唐米兰</t>
  </si>
  <si>
    <t xml:space="preserve">德育测评 : 13.5分 智育测评 : 51.59分 体育测评 : 1.48分 美育测评 : 2.5分 劳育测评 : 5.0分 </t>
  </si>
  <si>
    <t>202016210333</t>
  </si>
  <si>
    <t>郑璇燕</t>
  </si>
  <si>
    <t xml:space="preserve">德育测评 : 9.91分 智育测评 : 48.17分 体育测评 : 1.82分 美育测评 : 2.5分 劳育测评 : 2.5分 </t>
  </si>
  <si>
    <t>202016210334</t>
  </si>
  <si>
    <t>钟宙伶</t>
  </si>
  <si>
    <t xml:space="preserve">德育测评 : 9.91分 智育测评 : 47.92分 体育测评 : 1.54分 美育测评 : 2.5分 劳育测评 : 2.5分 </t>
  </si>
  <si>
    <t>202033140214</t>
  </si>
  <si>
    <t>林瑾</t>
  </si>
  <si>
    <t xml:space="preserve">德育测评 : 9.91分 智育测评 : 48.8分 体育测评 : 1.89分 美育测评 : 3.0分 劳育测评 : 3.0分 </t>
  </si>
  <si>
    <t>20茶学2</t>
  </si>
  <si>
    <t>202016210201</t>
  </si>
  <si>
    <t>戴水明</t>
  </si>
  <si>
    <t xml:space="preserve">德育测评 : 10.0分 智育测评 : 50.07分 体育测评 : 1.41分 美育测评 : 2.5分 劳育测评 : 2.5分 </t>
  </si>
  <si>
    <t>202016210202</t>
  </si>
  <si>
    <t>樊芮</t>
  </si>
  <si>
    <t xml:space="preserve">德育测评 : 10.0分 智育测评 : 50.2分 体育测评 : 1.51分 美育测评 : 3.0分 劳育测评 : 3.0分 </t>
  </si>
  <si>
    <t>202016210203</t>
  </si>
  <si>
    <t>方雅颂</t>
  </si>
  <si>
    <t xml:space="preserve">德育测评 : 10.0分 智育测评 : 50.82分 体育测评 : 1.65分 美育测评 : 2.5分 劳育测评 : 2.5分 </t>
  </si>
  <si>
    <t>202016210204</t>
  </si>
  <si>
    <t>高思淇</t>
  </si>
  <si>
    <t xml:space="preserve">德育测评 : 9.99分 智育测评 : 53.48分 体育测评 : 2.15分 美育测评 : 2.5分 劳育测评 : 2.5分 </t>
  </si>
  <si>
    <t>202016210207</t>
  </si>
  <si>
    <t>黄莹</t>
  </si>
  <si>
    <t xml:space="preserve">德育测评 : 10.0分 智育测评 : 49.82分 体育测评 : 1.6分 美育测评 : 3.0分 劳育测评 : 3.0分 </t>
  </si>
  <si>
    <t>202016210208</t>
  </si>
  <si>
    <t>黎铭谦</t>
  </si>
  <si>
    <t xml:space="preserve">德育测评 : 10.0分 智育测评 : 47.54分 体育测评 : 1.32分 美育测评 : 2.5分 劳育测评 : 2.5分 </t>
  </si>
  <si>
    <t>202016210209</t>
  </si>
  <si>
    <t>梁雪瑶</t>
  </si>
  <si>
    <t xml:space="preserve">德育测评 : 10.0分 智育测评 : 49.82分 体育测评 : 1.29分 美育测评 : 3.0分 劳育测评 : 3.0分 </t>
  </si>
  <si>
    <t>202016210210</t>
  </si>
  <si>
    <t>林师敏</t>
  </si>
  <si>
    <t xml:space="preserve">德育测评 : 10.0分 智育测评 : 49.94分 体育测评 : 1.46分 美育测评 : 3.0分 劳育测评 : 3.0分 </t>
  </si>
  <si>
    <t>202016210211</t>
  </si>
  <si>
    <t>林艺倚</t>
  </si>
  <si>
    <t xml:space="preserve">德育测评 : 10.0分 智育测评 : 50.57分 体育测评 : 1.06分 美育测评 : 2.5分 劳育测评 : 2.5分 </t>
  </si>
  <si>
    <t>202016210212</t>
  </si>
  <si>
    <t>刘艺</t>
  </si>
  <si>
    <t xml:space="preserve">德育测评 : 10.0分 智育测评 : 49.94分 体育测评 : 1.53分 美育测评 : 3.0分 劳育测评 : 2.5分 </t>
  </si>
  <si>
    <t>202016210213</t>
  </si>
  <si>
    <t>罗剑秋</t>
  </si>
  <si>
    <t xml:space="preserve">德育测评 : 4.99分 智育测评 : 50.83分 体育测评 : 1.51分 美育测评 : 2.5分 劳育测评 : 2.5分 </t>
  </si>
  <si>
    <t>202016210214</t>
  </si>
  <si>
    <t>莫楚妍</t>
  </si>
  <si>
    <t xml:space="preserve">德育测评 : 10.0分 智育测评 : 46.91分 体育测评 : 1.57分 美育测评 : 2.5分 劳育测评 : 2.5分 </t>
  </si>
  <si>
    <t>202016210215</t>
  </si>
  <si>
    <t>潘绮雯</t>
  </si>
  <si>
    <t xml:space="preserve">德育测评 : 10.0分 智育测评 : 52.72分 体育测评 : 1.5分 美育测评 : 2.5分 劳育测评 : 2.5分 </t>
  </si>
  <si>
    <t>202016210217</t>
  </si>
  <si>
    <t>彭筱迪</t>
  </si>
  <si>
    <t xml:space="preserve">德育测评 : 5.0分 智育测评 : 48.68分 体育测评 : 1.91分 美育测评 : 2.5分 劳育测评 : 2.5分 </t>
  </si>
  <si>
    <t>202016210218</t>
  </si>
  <si>
    <t>司雅婷</t>
  </si>
  <si>
    <t xml:space="preserve">德育测评 : 10.0分 智育测评 : 50.45分 体育测评 : 1.74分 美育测评 : 2.5分 劳育测评 : 2.5分 </t>
  </si>
  <si>
    <t>202016210219</t>
  </si>
  <si>
    <t>苏伊灵</t>
  </si>
  <si>
    <t xml:space="preserve">德育测评 : 5.0分 智育测评 : 52.09分 体育测评 : 1.45分 美育测评 : 2.5分 劳育测评 : 2.5分 </t>
  </si>
  <si>
    <t>202016210220</t>
  </si>
  <si>
    <t>苏莹</t>
  </si>
  <si>
    <t xml:space="preserve">德育测评 : 10.0分 智育测评 : 51.84分 体育测评 : 1.52分 美育测评 : 2.5分 劳育测评 : 3.0分 </t>
  </si>
  <si>
    <t>202016210221</t>
  </si>
  <si>
    <t>谭万晨</t>
  </si>
  <si>
    <t xml:space="preserve">德育测评 : 10.99分 智育测评 : 55.0分 体育测评 : 1.46分 美育测评 : 2.5分 劳育测评 : 2.5分 </t>
  </si>
  <si>
    <t>202016210223</t>
  </si>
  <si>
    <t>王榕欢</t>
  </si>
  <si>
    <t xml:space="preserve">德育测评 : 10.79分 智育测评 : 52.09分 体育测评 : 1.45分 美育测评 : 2.5分 劳育测评 : 4.1分 </t>
  </si>
  <si>
    <t>202016210224</t>
  </si>
  <si>
    <t>王艺璇</t>
  </si>
  <si>
    <t xml:space="preserve">德育测评 : 10.0分 智育测评 : 49.44分 体育测评 : 1.48分 美育测评 : 2.5分 劳育测评 : 2.5分 </t>
  </si>
  <si>
    <t>202016210226</t>
  </si>
  <si>
    <t>吴诗涵</t>
  </si>
  <si>
    <t xml:space="preserve">德育测评 : 10.0分 智育测评 : 54.24分 体育测评 : 1.93分 美育测评 : 2.5分 劳育测评 : 4.0分 </t>
  </si>
  <si>
    <t>202016210227</t>
  </si>
  <si>
    <t>邢黛漫</t>
  </si>
  <si>
    <t xml:space="preserve">德育测评 : 10.0分 智育测评 : 53.23分 体育测评 : 1.73分 美育测评 : 2.5分 劳育测评 : 4.4分 </t>
  </si>
  <si>
    <t>202016210228</t>
  </si>
  <si>
    <t>许静瑜</t>
  </si>
  <si>
    <t xml:space="preserve">德育测评 : 10.0分 智育测评 : 49.56分 体育测评 : 1.76分 美育测评 : 3.0分 劳育测评 : 2.5分 </t>
  </si>
  <si>
    <t>202016210229</t>
  </si>
  <si>
    <t>杨嘉</t>
  </si>
  <si>
    <t xml:space="preserve">德育测评 : 10.0分 智育测评 : 48.17分 体育测评 : 1.55分 美育测评 : 2.5分 劳育测评 : 2.5分 </t>
  </si>
  <si>
    <t>202016210230</t>
  </si>
  <si>
    <t>尹箭花</t>
  </si>
  <si>
    <t xml:space="preserve">德育测评 : 10.0分 智育测评 : 48.8分 体育测评 : 1.5分 美育测评 : 2.5分 劳育测评 : 2.5分 </t>
  </si>
  <si>
    <t>202016210232</t>
  </si>
  <si>
    <t>张春山</t>
  </si>
  <si>
    <t xml:space="preserve">德育测评 : 11.0分 智育测评 : 51.08分 体育测评 : 1.83分 美育测评 : 2.5分 劳育测评 : 2.5分 </t>
  </si>
  <si>
    <t>202016210233</t>
  </si>
  <si>
    <t>朱文颖</t>
  </si>
  <si>
    <t xml:space="preserve">德育测评 : 10.0分 智育测评 : 49.06分 体育测评 : 1.52分 美育测评 : 2.5分 劳育测评 : 2.5分 </t>
  </si>
  <si>
    <t>202016210234</t>
  </si>
  <si>
    <t>卓越</t>
  </si>
  <si>
    <t xml:space="preserve">德育测评 : 5.0分 智育测评 : 51.84分 体育测评 : 1.3分 美育测评 : 3.0分 劳育测评 : 3.0分 </t>
  </si>
  <si>
    <t>20茶学1</t>
  </si>
  <si>
    <t>201916210323</t>
  </si>
  <si>
    <t>陶雅琦</t>
  </si>
  <si>
    <t xml:space="preserve">德育测评 : 10.69分 智育测评 : 52.85分 体育测评 : 1.5分 美育测评 : 0.0分 劳育测评 : 0.4分 </t>
  </si>
  <si>
    <t>202016210101</t>
  </si>
  <si>
    <t>蔡依淇</t>
  </si>
  <si>
    <t xml:space="preserve">德育测评 : 9.89分 智育测评 : 50.07分 体育测评 : 1.96分 美育测评 : 0.0分 劳育测评 : 0.0分 </t>
  </si>
  <si>
    <t>202016210102</t>
  </si>
  <si>
    <t>曹邦</t>
  </si>
  <si>
    <t xml:space="preserve">德育测评 : 9.89分 智育测评 : 48.8分 体育测评 : 1.99分 美育测评 : 0.0分 劳育测评 : 0.0分 </t>
  </si>
  <si>
    <t>202016210104</t>
  </si>
  <si>
    <t>陈敏怡</t>
  </si>
  <si>
    <t xml:space="preserve">德育测评 : 9.89分 智育测评 : 48.68分 体育测评 : 1.74分 美育测评 : 0.0分 劳育测评 : 0.0分 </t>
  </si>
  <si>
    <t>202016210105</t>
  </si>
  <si>
    <t>陈诺</t>
  </si>
  <si>
    <t xml:space="preserve">德育测评 : 9.89分 智育测评 : 48.93分 体育测评 : 1.77分 美育测评 : 0.0分 劳育测评 : 0.0分 </t>
  </si>
  <si>
    <t>202016210106</t>
  </si>
  <si>
    <t>崔悠</t>
  </si>
  <si>
    <t xml:space="preserve">德育测评 : 10.09分 智育测评 : 53.61分 体育测评 : 2.87分 美育测评 : 0.0分 劳育测评 : 0.4分 </t>
  </si>
  <si>
    <t>202016210107</t>
  </si>
  <si>
    <t>邓雅心</t>
  </si>
  <si>
    <t xml:space="preserve">德育测评 : 11.0分 智育测评 : 51.59分 体育测评 : 1.5分 美育测评 : 0.0分 劳育测评 : 0.4分 </t>
  </si>
  <si>
    <t>202016210108</t>
  </si>
  <si>
    <t>冯振荣</t>
  </si>
  <si>
    <t xml:space="preserve">德育测评 : 9.89分 智育测评 : 48.17分 体育测评 : 1.22分 美育测评 : 0.0分 劳育测评 : 0.0分 </t>
  </si>
  <si>
    <t>202016210109</t>
  </si>
  <si>
    <t>韩小玉</t>
  </si>
  <si>
    <t xml:space="preserve">德育测评 : 9.89分 智育测评 : 50.95分 体育测评 : 1.61分 美育测评 : 0.0分 劳育测评 : 0.4分 </t>
  </si>
  <si>
    <t>202016210110</t>
  </si>
  <si>
    <t>何楚荞</t>
  </si>
  <si>
    <t xml:space="preserve">德育测评 : 9.76分 智育测评 : 39.83分 体育测评 : 1.5分 美育测评 : 0.0分 劳育测评 : 0.0分 </t>
  </si>
  <si>
    <t>202016210111</t>
  </si>
  <si>
    <t>何颖</t>
  </si>
  <si>
    <t xml:space="preserve">德育测评 : 10.8分 智育测评 : 52.85分 体育测评 : 1.95分 美育测评 : 0.0分 劳育测评 : 0.0分 </t>
  </si>
  <si>
    <t>202016210113</t>
  </si>
  <si>
    <t>蒋依灵</t>
  </si>
  <si>
    <t xml:space="preserve">德育测评 : 11.0分 智育测评 : 54.62分 体育测评 : 1.7分 美育测评 : 0.0分 劳育测评 : 0.0分 </t>
  </si>
  <si>
    <t>202016210115</t>
  </si>
  <si>
    <t>刘美艳</t>
  </si>
  <si>
    <t xml:space="preserve">德育测评 : 9.89分 智育测评 : 50.95分 体育测评 : 1.33分 美育测评 : 0.0分 劳育测评 : 0.0分 </t>
  </si>
  <si>
    <t>202016210116</t>
  </si>
  <si>
    <t>刘青贤</t>
  </si>
  <si>
    <t xml:space="preserve">德育测评 : 10.69分 智育测评 : 46.53分 体育测评 : 1.5分 美育测评 : 0.0分 劳育测评 : 0.3分 </t>
  </si>
  <si>
    <t>202016210117</t>
  </si>
  <si>
    <t>卢恩欣</t>
  </si>
  <si>
    <t xml:space="preserve">德育测评 : 10.0分 智育测评 : 49.06分 体育测评 : 1.5分 美育测评 : 0.0分 劳育测评 : 0.0分 </t>
  </si>
  <si>
    <t>202016210118</t>
  </si>
  <si>
    <t>罗思玲</t>
  </si>
  <si>
    <t xml:space="preserve">德育测评 : 9.89分 智育测评 : 48.43分 体育测评 : 1.19分 美育测评 : 0.0分 劳育测评 : 0.4分 </t>
  </si>
  <si>
    <t>202016210119</t>
  </si>
  <si>
    <t>欧雅晴</t>
  </si>
  <si>
    <t xml:space="preserve">德育测评 : 9.89分 智育测评 : 50.07分 体育测评 : 1.71分 美育测评 : 0.0分 劳育测评 : 0.6分 </t>
  </si>
  <si>
    <t>202016210121</t>
  </si>
  <si>
    <t>王星驰</t>
  </si>
  <si>
    <t xml:space="preserve">德育测评 : 10.0分 智育测评 : 52.08分 体育测评 : 1.36分 美育测评 : 0.0分 劳育测评 : 0.0分 </t>
  </si>
  <si>
    <t>202016210122</t>
  </si>
  <si>
    <t>王艺萌</t>
  </si>
  <si>
    <t xml:space="preserve">德育测评 : 9.89分 智育测评 : 49.82分 体育测评 : 1.53分 美育测评 : 0.0分 劳育测评 : 0.0分 </t>
  </si>
  <si>
    <t>202016210123</t>
  </si>
  <si>
    <t>王怡晴</t>
  </si>
  <si>
    <t xml:space="preserve">德育测评 : 9.89分 智育测评 : 51.97分 体育测评 : 1.46分 美育测评 : 0.0分 劳育测评 : 0.0分 </t>
  </si>
  <si>
    <t>202016210124</t>
  </si>
  <si>
    <t>王照钰</t>
  </si>
  <si>
    <t xml:space="preserve">德育测评 : 9.89分 智育测评 : 48.17分 体育测评 : 1.48分 美育测评 : 0.0分 劳育测评 : 0.0分 </t>
  </si>
  <si>
    <t>202016210126</t>
  </si>
  <si>
    <t>薛观汝</t>
  </si>
  <si>
    <t xml:space="preserve">德育测评 : 10.0分 智育测评 : 54.3分 体育测评 : 1.55分 美育测评 : 0.0分 劳育测评 : 1.9分 </t>
  </si>
  <si>
    <t>202016210127</t>
  </si>
  <si>
    <t>杨彬彬</t>
  </si>
  <si>
    <t xml:space="preserve">德育测评 : 9.91分 智育测评 : 49.44分 体育测评 : 1.37分 美育测评 : 0.0分 劳育测评 : 0.0分 </t>
  </si>
  <si>
    <t>202016210128</t>
  </si>
  <si>
    <t>杨文妤</t>
  </si>
  <si>
    <t xml:space="preserve">德育测评 : 10.0分 智育测评 : 47.03分 体育测评 : 1.44分 美育测评 : 0.0分 劳育测评 : 0.5分 </t>
  </si>
  <si>
    <t>202016210130</t>
  </si>
  <si>
    <t>曾彬艳</t>
  </si>
  <si>
    <t xml:space="preserve">德育测评 : 9.89分 智育测评 : 49.94分 体育测评 : 1.55分 美育测评 : 0.0分 劳育测评 : 0.4分 </t>
  </si>
  <si>
    <t>202016210132</t>
  </si>
  <si>
    <t>张琳</t>
  </si>
  <si>
    <t xml:space="preserve">德育测评 : 9.89分 智育测评 : 48.8分 体育测评 : 1.89分 美育测评 : 0.0分 劳育测评 : 0.0分 </t>
  </si>
  <si>
    <t>202016210135</t>
  </si>
  <si>
    <t>周媛</t>
  </si>
  <si>
    <t xml:space="preserve">德育测评 : 9.89分 智育测评 : 50.7分 体育测评 : 1.46分 美育测评 : 0.0分 劳育测评 : 0.0分 </t>
  </si>
  <si>
    <t>20园艺丁颖1</t>
  </si>
  <si>
    <t>202013210518</t>
  </si>
  <si>
    <t>万鹏龙</t>
  </si>
  <si>
    <t xml:space="preserve">德育测评 : 9.98分 智育测评 : 46.36分 体育测评 : 1.98分 美育测评 : 2.5分 劳育测评 : 2.5分 </t>
  </si>
  <si>
    <t>202016110110</t>
  </si>
  <si>
    <t>李思远</t>
  </si>
  <si>
    <t xml:space="preserve">德育测评 : 5.0分 智育测评 : 51.02分 体育测评 : 1.66分 美育测评 : 3.0分 劳育测评 : 2.5分 </t>
  </si>
  <si>
    <t>202016110117</t>
  </si>
  <si>
    <t>王晨曦</t>
  </si>
  <si>
    <t xml:space="preserve">德育测评 : 10.8分 智育测评 : 46.25分 体育测评 : 1.65分 美育测评 : 3.0分 劳育测评 : 3.0分 </t>
  </si>
  <si>
    <t>202016110209</t>
  </si>
  <si>
    <t>李铭怡</t>
  </si>
  <si>
    <t xml:space="preserve">德育测评 : 10.98分 智育测评 : 57.75分 体育测评 : 2.03分 美育测评 : 2.5分 劳育测评 : 2.5分 </t>
  </si>
  <si>
    <t>202016110213</t>
  </si>
  <si>
    <t>刘鑫睿</t>
  </si>
  <si>
    <t xml:space="preserve">德育测评 : 9.98分 智育测评 : 46.02分 体育测评 : 1.72分 美育测评 : 2.5分 劳育测评 : 2.5分 </t>
  </si>
  <si>
    <t>202016110226</t>
  </si>
  <si>
    <t>张竟源</t>
  </si>
  <si>
    <t xml:space="preserve">德育测评 : 10.0分 智育测评 : 49.77分 体育测评 : 1.44分 美育测评 : 2.5分 劳育测评 : 3.0分 </t>
  </si>
  <si>
    <t>202016110229</t>
  </si>
  <si>
    <t>张遇机</t>
  </si>
  <si>
    <t xml:space="preserve">德育测评 : 4.98分 智育测评 : 44.32分 体育测评 : 1.51分 美育测评 : 2.5分 劳育测评 : 2.5分 </t>
  </si>
  <si>
    <t>202016110303</t>
  </si>
  <si>
    <t>陈宛靖</t>
  </si>
  <si>
    <t xml:space="preserve">德育测评 : 11.0分 智育测评 : 51.48分 体育测评 : 1.73分 美育测评 : 2.5分 劳育测评 : 3.0分 </t>
  </si>
  <si>
    <t>202016110305</t>
  </si>
  <si>
    <t>冯洋</t>
  </si>
  <si>
    <t xml:space="preserve">德育测评 : 9.98分 智育测评 : 51.02分 体育测评 : 1.8分 美育测评 : 2.5分 劳育测评 : 2.5分 </t>
  </si>
  <si>
    <t>202016110401</t>
  </si>
  <si>
    <t>陈南慧</t>
  </si>
  <si>
    <t xml:space="preserve">德育测评 : 9.98分 智育测评 : 58.45分 体育测评 : 1.96分 美育测评 : 2.5分 劳育测评 : 2.5分 </t>
  </si>
  <si>
    <t>202016110404</t>
  </si>
  <si>
    <t>郭田田</t>
  </si>
  <si>
    <t xml:space="preserve">德育测评 : 10.78分 智育测评 : 49.36分 体育测评 : 1.51分 美育测评 : 2.5分 劳育测评 : 2.5分 </t>
  </si>
  <si>
    <t>202016110419</t>
  </si>
  <si>
    <t>姚佳</t>
  </si>
  <si>
    <t xml:space="preserve">德育测评 : 9.98分 智育测评 : 46.82分 体育测评 : 1.59分 美育测评 : 2.5分 劳育测评 : 2.5分 </t>
  </si>
  <si>
    <t>202016160101</t>
  </si>
  <si>
    <t>蔡文坤</t>
  </si>
  <si>
    <t xml:space="preserve">德育测评 : 10.78分 智育测评 : 49.0分 体育测评 : 1.75分 美育测评 : 2.5分 劳育测评 : 2.5分 </t>
  </si>
  <si>
    <t>202016160103</t>
  </si>
  <si>
    <t>陈秀婷</t>
  </si>
  <si>
    <t xml:space="preserve">德育测评 : 9.98分 智育测评 : 49.43分 体育测评 : 1.39分 美育测评 : 2.5分 劳育测评 : 2.5分 </t>
  </si>
  <si>
    <t>202016160105</t>
  </si>
  <si>
    <t>丁玉洋</t>
  </si>
  <si>
    <t xml:space="preserve">德育测评 : 8.98分 智育测评 : 50.34分 体育测评 : 1.25分 美育测评 : 3.0分 劳育测评 : 2.5分 </t>
  </si>
  <si>
    <t>202016160106</t>
  </si>
  <si>
    <t>范栩荣</t>
  </si>
  <si>
    <t xml:space="preserve">德育测评 : 4.98分 智育测评 : 48.86分 体育测评 : 1.42分 美育测评 : 2.5分 劳育测评 : 2.5分 </t>
  </si>
  <si>
    <t>202016160110</t>
  </si>
  <si>
    <t>黄思浩</t>
  </si>
  <si>
    <t xml:space="preserve">德育测评 : 10.0分 智育测评 : 45.0分 体育测评 : 1.78分 美育测评 : 2.5分 劳育测评 : 3.0分 </t>
  </si>
  <si>
    <t>202016160111</t>
  </si>
  <si>
    <t>黄玉晴</t>
  </si>
  <si>
    <t xml:space="preserve">德育测评 : 10.8分 智育测评 : 49.39分 体育测评 : 1.52分 美育测评 : 3.0分 劳育测评 : 3.0分 </t>
  </si>
  <si>
    <t>202016160112</t>
  </si>
  <si>
    <t>李水清</t>
  </si>
  <si>
    <t xml:space="preserve">德育测评 : 10.78分 智育测评 : 49.36分 体育测评 : 1.92分 美育测评 : 2.5分 劳育测评 : 3.0分 </t>
  </si>
  <si>
    <t>202016160113</t>
  </si>
  <si>
    <t>李天赐</t>
  </si>
  <si>
    <t xml:space="preserve">德育测评 : 10.78分 智育测评 : 47.61分 体育测评 : 1.91分 美育测评 : 2.5分 劳育测评 : 2.5分 </t>
  </si>
  <si>
    <t>202016160114</t>
  </si>
  <si>
    <t>黎子浩</t>
  </si>
  <si>
    <t xml:space="preserve">德育测评 : 10.0分 智育测评 : 51.36分 体育测评 : 1.63分 美育测评 : 3.0分 劳育测评 : 3.0分 </t>
  </si>
  <si>
    <t>202016160116</t>
  </si>
  <si>
    <t>刘玟</t>
  </si>
  <si>
    <t xml:space="preserve">德育测评 : 10.8分 智育测评 : 48.3分 体育测评 : 1.76分 美育测评 : 3.0分 劳育测评 : 4.15分 </t>
  </si>
  <si>
    <t>202016160118</t>
  </si>
  <si>
    <t>刘哲男</t>
  </si>
  <si>
    <t xml:space="preserve">德育测评 : 9.98分 智育测评 : 45.57分 体育测评 : 1.55分 美育测评 : 2.5分 劳育测评 : 2.5分 </t>
  </si>
  <si>
    <t>202016160120</t>
  </si>
  <si>
    <t>马思慈</t>
  </si>
  <si>
    <t xml:space="preserve">德育测评 : 10.78分 智育测评 : 49.2分 体育测评 : 1.64分 美育测评 : 2.5分 劳育测评 : 2.5分 </t>
  </si>
  <si>
    <t>202016160122</t>
  </si>
  <si>
    <t>彭可盈</t>
  </si>
  <si>
    <t xml:space="preserve">德育测评 : 10.78分 智育测评 : 50.45分 体育测评 : 1.94分 美育测评 : 3.0分 劳育测评 : 4.5分 </t>
  </si>
  <si>
    <t>202016160123</t>
  </si>
  <si>
    <t>彭小翠</t>
  </si>
  <si>
    <t xml:space="preserve">德育测评 : 9.98分 智育测评 : 41.93分 体育测评 : 1.48分 美育测评 : 2.5分 劳育测评 : 2.5分 </t>
  </si>
  <si>
    <t>202016160126</t>
  </si>
  <si>
    <t>冼远红</t>
  </si>
  <si>
    <t xml:space="preserve">德育测评 : 10.78分 智育测评 : 44.77分 体育测评 : 1.29分 美育测评 : 2.5分 劳育测评 : 2.5分 </t>
  </si>
  <si>
    <t>202016160127</t>
  </si>
  <si>
    <t>谢恒毅</t>
  </si>
  <si>
    <t xml:space="preserve">德育测评 : 9.98分 智育测评 : 45.23分 体育测评 : 1.86分 美育测评 : 2.5分 劳育测评 : 2.5分 </t>
  </si>
  <si>
    <t>202016160129</t>
  </si>
  <si>
    <t>曾家乐</t>
  </si>
  <si>
    <t xml:space="preserve">德育测评 : 9.98分 智育测评 : 44.55分 体育测评 : 2.01分 美育测评 : 2.5分 劳育测评 : 2.5分 </t>
  </si>
  <si>
    <t>202016160130</t>
  </si>
  <si>
    <t>曾斯琪</t>
  </si>
  <si>
    <t xml:space="preserve">德育测评 : 10.78分 智育测评 : 44.66分 体育测评 : 1.67分 美育测评 : 3.0分 劳育测评 : 2.5分 </t>
  </si>
  <si>
    <t>202019210115</t>
  </si>
  <si>
    <t>裴倩禾</t>
  </si>
  <si>
    <t xml:space="preserve">德育测评 : 9.98分 智育测评 : 44.09分 体育测评 : 1.67分 美育测评 : 2.5分 劳育测评 : 2.5分 </t>
  </si>
  <si>
    <t>20园艺4</t>
  </si>
  <si>
    <t>202016110402</t>
  </si>
  <si>
    <t>成娜</t>
  </si>
  <si>
    <t xml:space="preserve">德育测评 : 9.77分 智育测评 : 40.3分 体育测评 : 1.23分 美育测评 : 2.5分 劳育测评 : 2.5分 </t>
  </si>
  <si>
    <t>202016110403</t>
  </si>
  <si>
    <t>戴如意</t>
  </si>
  <si>
    <t xml:space="preserve">德育测评 : 11.0分 智育测评 : 54.76分 体育测评 : 1.5分 美育测评 : 3.0分 劳育测评 : 3.0分 </t>
  </si>
  <si>
    <t>202016110405</t>
  </si>
  <si>
    <t>何婕</t>
  </si>
  <si>
    <t xml:space="preserve">德育测评 : 9.78分 智育测评 : 48.48分 体育测评 : 2.02分 美育测评 : 3.0分 劳育测评 : 2.5分 </t>
  </si>
  <si>
    <t>202016110407</t>
  </si>
  <si>
    <t>姜文昊</t>
  </si>
  <si>
    <t xml:space="preserve">德育测评 : 9.77分 智育测评 : 44.45分 体育测评 : 1.5分 美育测评 : 2.5分 劳育测评 : 2.5分 </t>
  </si>
  <si>
    <t>202016110408</t>
  </si>
  <si>
    <t>李佳玲</t>
  </si>
  <si>
    <t xml:space="preserve">德育测评 : 10.8分 智育测评 : 51.09分 体育测评 : 1.78分 美育测评 : 3.0分 劳育测评 : 5.0分 </t>
  </si>
  <si>
    <t>202016110409</t>
  </si>
  <si>
    <t>李思慧</t>
  </si>
  <si>
    <t xml:space="preserve">德育测评 : 9.98分 智育测评 : 49.31分 体育测评 : 1.54分 美育测评 : 2.5分 劳育测评 : 2.5分 </t>
  </si>
  <si>
    <t>202016110410</t>
  </si>
  <si>
    <t>李雅琪</t>
  </si>
  <si>
    <t xml:space="preserve">德育测评 : 4.98分 智育测评 : 50.97分 体育测评 : 1.49分 美育测评 : 3.0分 劳育测评 : 2.5分 </t>
  </si>
  <si>
    <t>202016110411</t>
  </si>
  <si>
    <t>梁锦燊</t>
  </si>
  <si>
    <t xml:space="preserve">德育测评 : 9.77分 智育测评 : 47.65分 体育测评 : 1.36分 美育测评 : 2.5分 劳育测评 : 2.5分 </t>
  </si>
  <si>
    <t>202016110413</t>
  </si>
  <si>
    <t>刘怡雯</t>
  </si>
  <si>
    <t xml:space="preserve">德育测评 : 9.79分 智育测评 : 46.58分 体育测评 : 1.55分 美育测评 : 3.0分 劳育测评 : 3.0分 </t>
  </si>
  <si>
    <t>202016110414</t>
  </si>
  <si>
    <t>农茹恋</t>
  </si>
  <si>
    <t xml:space="preserve">德育测评 : 9.77分 智育测评 : 46.94分 体育测评 : 1.25分 美育测评 : 2.5分 劳育测评 : 2.5分 </t>
  </si>
  <si>
    <t>202016110415</t>
  </si>
  <si>
    <t>彭芸</t>
  </si>
  <si>
    <t xml:space="preserve">德育测评 : 9.79分 智育测评 : 46.47分 体育测评 : 1.59分 美育测评 : 2.5分 劳育测评 : 2.5分 </t>
  </si>
  <si>
    <t>202016110416</t>
  </si>
  <si>
    <t>曲思宁</t>
  </si>
  <si>
    <t xml:space="preserve">德育测评 : 10.57分 智育测评 : 50.38分 体育测评 : 1.38分 美育测评 : 2.5分 劳育测评 : 2.5分 </t>
  </si>
  <si>
    <t>202016110417</t>
  </si>
  <si>
    <t>王永乐</t>
  </si>
  <si>
    <t xml:space="preserve">德育测评 : 9.79分 智育测评 : 47.65分 体育测评 : 1.39分 美育测评 : 2.5分 劳育测评 : 2.5分 </t>
  </si>
  <si>
    <t>202016110418</t>
  </si>
  <si>
    <t>吴卓龙</t>
  </si>
  <si>
    <t xml:space="preserve">德育测评 : 9.79分 智育测评 : 46.82分 体育测评 : 1.12分 美育测评 : 2.5分 劳育测评 : 2.5分 </t>
  </si>
  <si>
    <t>202016110420</t>
  </si>
  <si>
    <t>袁碧欣</t>
  </si>
  <si>
    <t xml:space="preserve">德育测评 : 9.77分 智育测评 : 48.72分 体育测评 : 1.36分 美育测评 : 2.5分 劳育测评 : 2.5分 </t>
  </si>
  <si>
    <t>202016110421</t>
  </si>
  <si>
    <t>张少东</t>
  </si>
  <si>
    <t xml:space="preserve">德育测评 : 9.77分 智育测评 : 44.69分 体育测评 : 1.79分 美育测评 : 2.5分 劳育测评 : 2.5分 </t>
  </si>
  <si>
    <t>202016110422</t>
  </si>
  <si>
    <t>张少善</t>
  </si>
  <si>
    <t xml:space="preserve">德育测评 : 9.79分 智育测评 : 48.95分 体育测评 : 1.12分 美育测评 : 2.5分 劳育测评 : 2.5分 </t>
  </si>
  <si>
    <t>202016110423</t>
  </si>
  <si>
    <t>张晓茹</t>
  </si>
  <si>
    <t xml:space="preserve">德育测评 : 10.37分 智育测评 : 55.0分 体育测评 : 1.5分 美育测评 : 2.5分 劳育测评 : 3.0分 </t>
  </si>
  <si>
    <t>202016110424</t>
  </si>
  <si>
    <t>张燕</t>
  </si>
  <si>
    <t xml:space="preserve">德育测评 : 9.77分 智育测评 : 49.36分 体育测评 : 2.05分 美育测评 : 2.5分 劳育测评 : 4.6分 </t>
  </si>
  <si>
    <t>202016110425</t>
  </si>
  <si>
    <t>赵雪钧</t>
  </si>
  <si>
    <t xml:space="preserve">德育测评 : 9.77分 智育测评 : 48.48分 体育测评 : 1.3分 美育测评 : 2.5分 劳育测评 : 2.5分 </t>
  </si>
  <si>
    <t>202016110427</t>
  </si>
  <si>
    <t>周梓琪</t>
  </si>
  <si>
    <t xml:space="preserve">德育测评 : 9.77分 智育测评 : 52.39分 体育测评 : 2.08分 美育测评 : 2.5分 劳育测评 : 2.5分 </t>
  </si>
  <si>
    <t>202016110428</t>
  </si>
  <si>
    <t>朱诗茵</t>
  </si>
  <si>
    <t xml:space="preserve">德育测评 : 11.16分 智育测评 : 46.11分 体育测评 : 2.03分 美育测评 : 3.0分 劳育测评 : 4.6分 </t>
  </si>
  <si>
    <t>202016110429</t>
  </si>
  <si>
    <t>邹京航</t>
  </si>
  <si>
    <t xml:space="preserve">德育测评 : 9.77分 智育测评 : 48.13分 体育测评 : 1.24分 美育测评 : 2.5分 劳育测评 : 2.5分 </t>
  </si>
  <si>
    <t>202024110628</t>
  </si>
  <si>
    <t>周泳诗</t>
  </si>
  <si>
    <t xml:space="preserve">德育测评 : 9.77分 智育测评 : 30.58分 体育测评 : 1.59分 美育测评 : 2.5分 劳育测评 : 2.5分 </t>
  </si>
  <si>
    <t>20园艺3</t>
  </si>
  <si>
    <t>202016110301</t>
  </si>
  <si>
    <t>蔡文杰</t>
  </si>
  <si>
    <t xml:space="preserve">德育测评 : 9.98分 智育测评 : 47.06分 体育测评 : 1.39分 美育测评 : 3.0分 劳育测评 : 2.5分 </t>
  </si>
  <si>
    <t>202016110302</t>
  </si>
  <si>
    <t>陈景添</t>
  </si>
  <si>
    <t xml:space="preserve">德育测评 : 4.98分 智育测评 : 49.19分 体育测评 : 1.27分 美育测评 : 2.5分 劳育测评 : 2.5分 </t>
  </si>
  <si>
    <t>202016110304</t>
  </si>
  <si>
    <t>丁子轩</t>
  </si>
  <si>
    <t xml:space="preserve">德育测评 : 10.0分 智育测评 : 51.68分 体育测评 : 1.44分 美育测评 : 3.0分 劳育测评 : 3.0分 </t>
  </si>
  <si>
    <t>202016110306</t>
  </si>
  <si>
    <t>甘晓雪</t>
  </si>
  <si>
    <t xml:space="preserve">德育测评 : 9.98分 智育测评 : 50.14分 体育测评 : 1.57分 美育测评 : 2.5分 劳育测评 : 3.0分 </t>
  </si>
  <si>
    <t>202016110308</t>
  </si>
  <si>
    <t>芶沿</t>
  </si>
  <si>
    <t xml:space="preserve">德育测评 : 4.98分 智育测评 : 49.07分 体育测评 : 1.81分 美育测评 : 3.0分 劳育测评 : 2.5分 </t>
  </si>
  <si>
    <t>202016110309</t>
  </si>
  <si>
    <t>李微</t>
  </si>
  <si>
    <t xml:space="preserve">德育测评 : 10.0分 智育测评 : 54.87分 体育测评 : 1.89分 美育测评 : 3.0分 劳育测评 : 2.5分 </t>
  </si>
  <si>
    <t>202016110310</t>
  </si>
  <si>
    <t>李文浩</t>
  </si>
  <si>
    <t xml:space="preserve">德育测评 : 9.98分 智育测评 : 48.13分 体育测评 : 1.23分 美育测评 : 2.5分 劳育测评 : 2.5分 </t>
  </si>
  <si>
    <t>202016110311</t>
  </si>
  <si>
    <t>梁贤臣</t>
  </si>
  <si>
    <t xml:space="preserve">德育测评 : 10.0分 智育测评 : 53.34分 体育测评 : 1.53分 美育测评 : 2.5分 劳育测评 : 2.5分 </t>
  </si>
  <si>
    <t>202016110312</t>
  </si>
  <si>
    <t>林欣</t>
  </si>
  <si>
    <t xml:space="preserve">德育测评 : 9.98分 智育测评 : 52.39分 体育测评 : 1.59分 美育测评 : 2.5分 劳育测评 : 2.5分 </t>
  </si>
  <si>
    <t>202016110314</t>
  </si>
  <si>
    <t>卢镁婷</t>
  </si>
  <si>
    <t xml:space="preserve">德育测评 : 10.0分 智育测评 : 53.46分 体育测评 : 1.55分 美育测评 : 2.5分 劳育测评 : 3.0分 </t>
  </si>
  <si>
    <t>202016110318</t>
  </si>
  <si>
    <t>潘碧莹</t>
  </si>
  <si>
    <t xml:space="preserve">德育测评 : 10.78分 智育测评 : 50.14分 体育测评 : 1.71分 美育测评 : 2.5分 劳育测评 : 2.5分 </t>
  </si>
  <si>
    <t>202016110320</t>
  </si>
  <si>
    <t>邱美琪</t>
  </si>
  <si>
    <t xml:space="preserve">德育测评 : 10.25分 智育测评 : 48.01分 体育测评 : 1.88分 美育测评 : 2.5分 劳育测评 : 3.0分 </t>
  </si>
  <si>
    <t>202016110322</t>
  </si>
  <si>
    <t>宋诗语</t>
  </si>
  <si>
    <t xml:space="preserve">德育测评 : 9.98分 智育测评 : 52.92分 体育测评 : 1.54分 美育测评 : 2.5分 劳育测评 : 3.2分 </t>
  </si>
  <si>
    <t>202016110323</t>
  </si>
  <si>
    <t>王天悦</t>
  </si>
  <si>
    <t xml:space="preserve">德育测评 : 4.98分 智育测评 : 48.36分 体育测评 : 1.27分 美育测评 : 2.5分 劳育测评 : 2.5分 </t>
  </si>
  <si>
    <t>202016110325</t>
  </si>
  <si>
    <t>吴亮</t>
  </si>
  <si>
    <t xml:space="preserve">德育测评 : 9.98分 智育测评 : 51.09分 体育测评 : 1.34分 美育测评 : 2.5分 劳育测评 : 2.5分 </t>
  </si>
  <si>
    <t>202016110326</t>
  </si>
  <si>
    <t>许雁冰</t>
  </si>
  <si>
    <t xml:space="preserve">德育测评 : 11.0分 智育测评 : 51.33分 体育测评 : 1.65分 美育测评 : 3.0分 劳育测评 : 3.0分 </t>
  </si>
  <si>
    <t>202016110327</t>
  </si>
  <si>
    <t>尹淑盈</t>
  </si>
  <si>
    <t xml:space="preserve">德育测评 : 9.98分 智育测评 : 46.11分 体育测评 : 1.46分 美育测评 : 3.0分 劳育测评 : 2.5分 </t>
  </si>
  <si>
    <t>202016110329</t>
  </si>
  <si>
    <t>赵亚菊</t>
  </si>
  <si>
    <t xml:space="preserve">德育测评 : 9.98分 智育测评 : 54.05分 体育测评 : 1.63分 美育测评 : 2.5分 劳育测评 : 2.5分 </t>
  </si>
  <si>
    <t>202016110330</t>
  </si>
  <si>
    <t>郑春腾</t>
  </si>
  <si>
    <t xml:space="preserve">德育测评 : 9.98分 智育测评 : 46.82分 体育测评 : 1.48分 美育测评 : 2.5分 劳育测评 : 3.0分 </t>
  </si>
  <si>
    <t>202016160107</t>
  </si>
  <si>
    <t>冯卫玲</t>
  </si>
  <si>
    <t xml:space="preserve">德育测评 : 9.98分 智育测评 : 24.77分 体育测评 : 1.97分 美育测评 : 2.5分 劳育测评 : 2.5分 </t>
  </si>
  <si>
    <t>202016160108</t>
  </si>
  <si>
    <t>巩雨晴</t>
  </si>
  <si>
    <t xml:space="preserve">德育测评 : 4.98分 智育测评 : 45.75分 体育测评 : 1.58分 美育测评 : 2.5分 劳育测评 : 2.5分 </t>
  </si>
  <si>
    <t>202016160109</t>
  </si>
  <si>
    <t>黄家璐</t>
  </si>
  <si>
    <t xml:space="preserve">德育测评 : 9.98分 智育测评 : 34.38分 体育测评 : 1.13分 美育测评 : 2.5分 劳育测评 : 2.5分 </t>
  </si>
  <si>
    <t>202016160121</t>
  </si>
  <si>
    <t>马晓信</t>
  </si>
  <si>
    <t xml:space="preserve">德育测评 : 9.98分 智育测评 : 51.44分 体育测评 : 1.63分 美育测评 : 2.5分 劳育测评 : 2.5分 </t>
  </si>
  <si>
    <t>20园艺2</t>
  </si>
  <si>
    <t>202016110202</t>
  </si>
  <si>
    <t>陈泓好</t>
  </si>
  <si>
    <t xml:space="preserve">德育测评 : 10.25分 智育测评 : 47.06分 体育测评 : 1.12分 美育测评 : 2.5分 劳育测评 : 3.0分 </t>
  </si>
  <si>
    <t>202016110204</t>
  </si>
  <si>
    <t>富文玉</t>
  </si>
  <si>
    <t xml:space="preserve">德育测评 : 9.59分 智育测评 : 44.45分 体育测评 : 1.57分 美育测评 : 2.5分 劳育测评 : 2.5分 </t>
  </si>
  <si>
    <t>202016110205</t>
  </si>
  <si>
    <t>黄丽娟</t>
  </si>
  <si>
    <t xml:space="preserve">德育测评 : 9.59分 智育测评 : 49.43分 体育测评 : 1.37分 美育测评 : 2.5分 劳育测评 : 2.5分 </t>
  </si>
  <si>
    <t>202016110207</t>
  </si>
  <si>
    <t>赖雪莹</t>
  </si>
  <si>
    <t xml:space="preserve">德育测评 : 9.98分 智育测评 : 53.46分 体育测评 : 1.53分 美育测评 : 3.0分 劳育测评 : 3.0分 </t>
  </si>
  <si>
    <t>202016110210</t>
  </si>
  <si>
    <t>黎鈺</t>
  </si>
  <si>
    <t xml:space="preserve">德育测评 : 9.61分 智育测评 : 50.88分 体育测评 : 1.84分 美育测评 : 2.5分 劳育测评 : 2.5分 </t>
  </si>
  <si>
    <t>202016110211</t>
  </si>
  <si>
    <t>李子涵</t>
  </si>
  <si>
    <t xml:space="preserve">德育测评 : 10.2分 智育测评 : 51.21分 体育测评 : 1.63分 美育测评 : 3.0分 劳育测评 : 5.0分 </t>
  </si>
  <si>
    <t>202016110214</t>
  </si>
  <si>
    <t>卢柯宇</t>
  </si>
  <si>
    <t xml:space="preserve">德育测评 : 9.59分 智育测评 : 54.05分 体育测评 : 1.39分 美育测评 : 2.5分 劳育测评 : 2.5分 </t>
  </si>
  <si>
    <t>202016110215</t>
  </si>
  <si>
    <t>陆潇涵</t>
  </si>
  <si>
    <t xml:space="preserve">德育测评 : 10.0分 智育测评 : 46.35分 体育测评 : 1.69分 美育测评 : 3.0分 劳育测评 : 3.0分 </t>
  </si>
  <si>
    <t>202016110216</t>
  </si>
  <si>
    <t>马丽媛</t>
  </si>
  <si>
    <t xml:space="preserve">德育测评 : 4.59分 智育测评 : 48.48分 体育测评 : 1.41分 美育测评 : 2.5分 劳育测评 : 2.5分 </t>
  </si>
  <si>
    <t>202016110217</t>
  </si>
  <si>
    <t>卯乙萱</t>
  </si>
  <si>
    <t xml:space="preserve">德育测评 : 10.0分 智育测评 : 48.13分 体育测评 : 1.7分 美育测评 : 3.0分 劳育测评 : 3.0分 </t>
  </si>
  <si>
    <t>202016110218</t>
  </si>
  <si>
    <t>彭露</t>
  </si>
  <si>
    <t xml:space="preserve">德育测评 : 9.59分 智育测评 : 52.29分 体育测评 : 1.57分 美育测评 : 2.5分 劳育测评 : 2.5分 </t>
  </si>
  <si>
    <t>202016110219</t>
  </si>
  <si>
    <t>谭杰城</t>
  </si>
  <si>
    <t xml:space="preserve">德育测评 : 9.59分 智育测评 : 45.99分 体育测评 : 1.51分 美育测评 : 2.5分 劳育测评 : 2.5分 </t>
  </si>
  <si>
    <t>202016110220</t>
  </si>
  <si>
    <t>谭守朴</t>
  </si>
  <si>
    <t xml:space="preserve">德育测评 : 4.59分 智育测评 : 42.67分 体育测评 : 1.03分 美育测评 : 2.5分 劳育测评 : 2.5分 </t>
  </si>
  <si>
    <t>202016110221</t>
  </si>
  <si>
    <t>王昕</t>
  </si>
  <si>
    <t xml:space="preserve">德育测评 : 4.61分 智育测评 : 50.14分 体育测评 : 1.3分 美育测评 : 2.5分 劳育测评 : 2.5分 </t>
  </si>
  <si>
    <t>202016110222</t>
  </si>
  <si>
    <t>谢柔纯</t>
  </si>
  <si>
    <t xml:space="preserve">德育测评 : 4.61分 智育测评 : 45.99分 体育测评 : 1.29分 美育测评 : 2.5分 劳育测评 : 2.5分 </t>
  </si>
  <si>
    <t>202016110223</t>
  </si>
  <si>
    <t>杨平宏</t>
  </si>
  <si>
    <t xml:space="preserve">德育测评 : 4.61分 智育测评 : 50.85分 体育测评 : 1.17分 美育测评 : 2.5分 劳育测评 : 2.5分 </t>
  </si>
  <si>
    <t>202016110224</t>
  </si>
  <si>
    <t>俞鑫</t>
  </si>
  <si>
    <t xml:space="preserve">德育测评 : 4.59分 智育测评 : 42.32分 体育测评 : 1.95分 美育测评 : 2.5分 劳育测评 : 2.5分 </t>
  </si>
  <si>
    <t>202016110225</t>
  </si>
  <si>
    <t>曾漠林</t>
  </si>
  <si>
    <t xml:space="preserve">德育测评 : 9.59分 智育测评 : 42.79分 体育测评 : 1.18分 美育测评 : 2.5分 劳育测评 : 2.5分 </t>
  </si>
  <si>
    <t>202016110227</t>
  </si>
  <si>
    <t>张世琪</t>
  </si>
  <si>
    <t xml:space="preserve">德育测评 : 4.59分 智育测评 : 50.14分 体育测评 : 1.43分 美育测评 : 2.5分 劳育测评 : 2.5分 </t>
  </si>
  <si>
    <t>202016160102</t>
  </si>
  <si>
    <t>陈珈琳</t>
  </si>
  <si>
    <t xml:space="preserve">德育测评 : 10.09分 智育测评 : 48.84分 体育测评 : 1.55分 美育测评 : 3.0分 劳育测评 : 2.5分 </t>
  </si>
  <si>
    <t>202016160104</t>
  </si>
  <si>
    <t>崔煜玮</t>
  </si>
  <si>
    <t xml:space="preserve">德育测评 : 10.99分 智育测评 : 53.93分 体育测评 : 1.35分 美育测评 : 2.5分 劳育测评 : 2.5分 </t>
  </si>
  <si>
    <t>202016160117</t>
  </si>
  <si>
    <t>刘宇达</t>
  </si>
  <si>
    <t xml:space="preserve">德育测评 : 9.59分 智育测评 : 44.92分 体育测评 : 1.25分 美育测评 : 2.5分 劳育测评 : 2.5分 </t>
  </si>
  <si>
    <t>202016160119</t>
  </si>
  <si>
    <t>龙吟</t>
  </si>
  <si>
    <t xml:space="preserve">德育测评 : 4.59分 智育测评 : 45.4分 体育测评 : 1.94分 美育测评 : 2.5分 劳育测评 : 2.5分 </t>
  </si>
  <si>
    <t>20园艺1</t>
  </si>
  <si>
    <t>201916160109</t>
  </si>
  <si>
    <t>黄子豪</t>
  </si>
  <si>
    <t xml:space="preserve">德育测评 : 4.63分 智育测评 : 46.47分 体育测评 : 1.69分 美育测评 : 2.5分 劳育测评 : 2.5分 </t>
  </si>
  <si>
    <t>202016110101</t>
  </si>
  <si>
    <t>蔡欣燕</t>
  </si>
  <si>
    <t xml:space="preserve">德育测评 : 9.84分 智育测评 : 45.77分 体育测评 : 1.64分 美育测评 : 3.0分 劳育测评 : 3.0分 </t>
  </si>
  <si>
    <t>202016110102</t>
  </si>
  <si>
    <t>陈浩锐</t>
  </si>
  <si>
    <t xml:space="preserve">德育测评 : 4.62分 智育测评 : 49.19分 体育测评 : 2.19分 美育测评 : 2.5分 劳育测评 : 2.5分 </t>
  </si>
  <si>
    <t>202016110103</t>
  </si>
  <si>
    <t>丁锋</t>
  </si>
  <si>
    <t xml:space="preserve">德育测评 : 9.71分 智育测评 : 48.01分 体育测评 : 1.47分 美育测评 : 2.5分 劳育测评 : 2.5分 </t>
  </si>
  <si>
    <t>202016110104</t>
  </si>
  <si>
    <t>樊嘉柔</t>
  </si>
  <si>
    <t xml:space="preserve">德育测评 : 9.93分 智育测评 : 51.33分 体育测评 : 1.68分 美育测评 : 3.0分 劳育测评 : 4.8分 </t>
  </si>
  <si>
    <t>202016110105</t>
  </si>
  <si>
    <t>范靖如</t>
  </si>
  <si>
    <t xml:space="preserve">德育测评 : 9.79分 智育测评 : 48.72分 体育测评 : 2.08分 美育测评 : 3.0分 劳育测评 : 3.8分 </t>
  </si>
  <si>
    <t>202016110106</t>
  </si>
  <si>
    <t>付佳琪</t>
  </si>
  <si>
    <t xml:space="preserve">德育测评 : 10.47分 智育测评 : 50.02分 体育测评 : 2.04分 美育测评 : 3.0分 劳育测评 : 3.0分 </t>
  </si>
  <si>
    <t>202016110107</t>
  </si>
  <si>
    <t>郭亚焜</t>
  </si>
  <si>
    <t xml:space="preserve">德育测评 : 11.4分 智育测评 : 51.44分 体育测评 : 2.24分 美育测评 : 3.0分 劳育测评 : 3.0分 </t>
  </si>
  <si>
    <t>202016110108</t>
  </si>
  <si>
    <t>贺堃</t>
  </si>
  <si>
    <t xml:space="preserve">德育测评 : 4.65分 智育测评 : 50.02分 体育测评 : 1.46分 美育测评 : 2.5分 劳育测评 : 2.5分 </t>
  </si>
  <si>
    <t>202016110111</t>
  </si>
  <si>
    <t>李文轩</t>
  </si>
  <si>
    <t xml:space="preserve">德育测评 : 10.87分 智育测评 : 49.78分 体育测评 : 1.5分 美育测评 : 2.5分 劳育测评 : 3.0分 </t>
  </si>
  <si>
    <t>202016110113</t>
  </si>
  <si>
    <t>林灵</t>
  </si>
  <si>
    <t xml:space="preserve">德育测评 : 9.6分 智育测评 : 50.97分 体育测评 : 1.4分 美育测评 : 2.5分 劳育测评 : 2.5分 </t>
  </si>
  <si>
    <t>202016110114</t>
  </si>
  <si>
    <t>马杰玲</t>
  </si>
  <si>
    <t xml:space="preserve">德育测评 : 9.62分 智育测评 : 46.94分 体育测评 : 1.6分 美育测评 : 2.5分 劳育测评 : 2.5分 </t>
  </si>
  <si>
    <t>202016110116</t>
  </si>
  <si>
    <t>宋雨婷</t>
  </si>
  <si>
    <t xml:space="preserve">德育测评 : 9.6分 智育测评 : 46.58分 体育测评 : 1.16分 美育测评 : 2.5分 劳育测评 : 2.5分 </t>
  </si>
  <si>
    <t>202016110118</t>
  </si>
  <si>
    <t>王研</t>
  </si>
  <si>
    <t xml:space="preserve">德育测评 : 9.85分 智育测评 : 53.7分 体育测评 : 1.38分 美育测评 : 2.5分 劳育测评 : 2.5分 </t>
  </si>
  <si>
    <t>202016110119</t>
  </si>
  <si>
    <t>吴嘉妍</t>
  </si>
  <si>
    <t xml:space="preserve">德育测评 : 9.6分 智育测评 : 54.41分 体育测评 : 1.42分 美育测评 : 2.5分 劳育测评 : 2.5分 </t>
  </si>
  <si>
    <t>202016110121</t>
  </si>
  <si>
    <t>谢加恩</t>
  </si>
  <si>
    <t xml:space="preserve">德育测评 : 9.6分 智育测评 : 52.75分 体育测评 : 1.61分 美育测评 : 2.5分 劳育测评 : 2.5分 </t>
  </si>
  <si>
    <t>202016110123</t>
  </si>
  <si>
    <t>谢紫芃</t>
  </si>
  <si>
    <t xml:space="preserve">德育测评 : 9.6分 智育测评 : 48.6分 体育测评 : 1.63分 美育测评 : 3.0分 劳育测评 : 2.5分 </t>
  </si>
  <si>
    <t>202016110124</t>
  </si>
  <si>
    <t>杨胤延</t>
  </si>
  <si>
    <t xml:space="preserve">德育测评 : 4.63分 智育测评 : 53.46分 体育测评 : 1.54分 美育测评 : 2.5分 劳育测评 : 2.5分 </t>
  </si>
  <si>
    <t>202016110125</t>
  </si>
  <si>
    <t>叶芳</t>
  </si>
  <si>
    <t xml:space="preserve">德育测评 : 4.6分 智育测评 : 50.61分 体育测评 : 1.5分 美育测评 : 2.5分 劳育测评 : 2.5分 </t>
  </si>
  <si>
    <t>202016110126</t>
  </si>
  <si>
    <t>袁融康</t>
  </si>
  <si>
    <t xml:space="preserve">德育测评 : 4.6分 智育测评 : 47.89分 体育测评 : 1.24分 美育测评 : 2.5分 劳育测评 : 2.5分 </t>
  </si>
  <si>
    <t>202016110128</t>
  </si>
  <si>
    <t>周宇洋</t>
  </si>
  <si>
    <t xml:space="preserve">德育测评 : 4.6分 智育测评 : 47.53分 体育测评 : 1.44分 美育测评 : 2.5分 劳育测评 : 2.5分 </t>
  </si>
  <si>
    <t>202016110129</t>
  </si>
  <si>
    <t>朱斯娟</t>
  </si>
  <si>
    <t xml:space="preserve">德育测评 : 10.44分 智育测评 : 52.98分 体育测评 : 2.37分 美育测评 : 2.5分 劳育测评 : 2.5分 </t>
  </si>
  <si>
    <t>202016160124</t>
  </si>
  <si>
    <t>谭伟婷</t>
  </si>
  <si>
    <t xml:space="preserve">德育测评 : 9.6分 智育测评 : 23.11分 体育测评 : 1.54分 美育测评 : 2.5分 劳育测评 : 2.5分 </t>
  </si>
  <si>
    <t>综测总分</t>
    <phoneticPr fontId="1" type="noConversion"/>
  </si>
  <si>
    <t>序号</t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</si>
</sst>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indexed="8"/>
      <name val="等线"/>
      <family val="2"/>
      <scheme val="minor"/>
    </font>
    <font>
      <sz val="9"/>
      <name val="等线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>
      <alignment vertical="center"/>
    </xf>
  </cellStyleXfs>
  <cellXfs count="3">
    <xf numFmtId="0" fontId="0" fillId="0" borderId="0" xfId="0">
      <alignment vertical="center"/>
    </xf>
    <xf numFmtId="49" fontId="0" fillId="0" borderId="0" xfId="0" applyNumberFormat="1" applyAlignment="1">
      <alignment horizontal="center" vertical="center"/>
    </xf>
    <xf numFmtId="0" fontId="0" fillId="0" borderId="0" xfId="0" applyAlignment="1">
      <alignment horizontal="center" vertical="center" wrapText="1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233"/>
  <sheetViews>
    <sheetView tabSelected="1" workbookViewId="0">
      <pane ySplit="1" topLeftCell="A119" activePane="bottomLeft" state="frozen"/>
      <selection pane="bottomLeft" activeCell="A2" sqref="A2:A233"/>
    </sheetView>
  </sheetViews>
  <sheetFormatPr defaultRowHeight="13.8" x14ac:dyDescent="0.25"/>
  <cols>
    <col min="2" max="2" width="10.5546875" bestFit="1" customWidth="1"/>
    <col min="3" max="3" width="5.5546875" bestFit="1" customWidth="1"/>
    <col min="4" max="4" width="9.5546875" bestFit="1" customWidth="1"/>
    <col min="5" max="5" width="12.77734375" bestFit="1" customWidth="1"/>
    <col min="6" max="6" width="13.88671875" bestFit="1" customWidth="1"/>
    <col min="7" max="7" width="9.5546875" bestFit="1" customWidth="1"/>
    <col min="8" max="8" width="9.5546875" customWidth="1"/>
    <col min="9" max="9" width="86.109375" bestFit="1" customWidth="1"/>
  </cols>
  <sheetData>
    <row r="1" spans="1:9" ht="25.05" customHeight="1" x14ac:dyDescent="0.25">
      <c r="A1" t="s">
        <v>716</v>
      </c>
      <c r="B1" s="2" t="s">
        <v>0</v>
      </c>
      <c r="C1" s="2" t="s">
        <v>1</v>
      </c>
      <c r="D1" s="2" t="s">
        <v>2</v>
      </c>
      <c r="E1" s="2" t="s">
        <v>3</v>
      </c>
      <c r="F1" s="2" t="s">
        <v>4</v>
      </c>
      <c r="G1" s="2" t="s">
        <v>5</v>
      </c>
      <c r="H1" s="2" t="s">
        <v>715</v>
      </c>
      <c r="I1" s="2" t="s">
        <v>6</v>
      </c>
    </row>
    <row r="2" spans="1:9" ht="25.05" customHeight="1" x14ac:dyDescent="0.25">
      <c r="A2">
        <v>1</v>
      </c>
      <c r="B2" s="1" t="s">
        <v>7</v>
      </c>
      <c r="C2" s="1" t="s">
        <v>8</v>
      </c>
      <c r="D2" s="1" t="s">
        <v>9</v>
      </c>
      <c r="E2" s="1" t="s">
        <v>10</v>
      </c>
      <c r="F2" s="1" t="s">
        <v>11</v>
      </c>
      <c r="G2" s="1" t="s">
        <v>12</v>
      </c>
      <c r="H2" s="1">
        <f>10.8+53.99+1.92+3+4.1</f>
        <v>73.81</v>
      </c>
      <c r="I2" s="1" t="s">
        <v>13</v>
      </c>
    </row>
    <row r="3" spans="1:9" ht="25.05" customHeight="1" x14ac:dyDescent="0.25">
      <c r="A3">
        <v>2</v>
      </c>
      <c r="B3" s="1" t="s">
        <v>7</v>
      </c>
      <c r="C3" s="1" t="s">
        <v>8</v>
      </c>
      <c r="D3" s="1" t="s">
        <v>9</v>
      </c>
      <c r="E3" s="1" t="s">
        <v>10</v>
      </c>
      <c r="F3" s="1" t="s">
        <v>14</v>
      </c>
      <c r="G3" s="1" t="s">
        <v>15</v>
      </c>
      <c r="H3" s="1">
        <f>12.3+53.11+2.07+4.75+3.9</f>
        <v>76.13</v>
      </c>
      <c r="I3" s="1" t="s">
        <v>16</v>
      </c>
    </row>
    <row r="4" spans="1:9" ht="25.05" customHeight="1" x14ac:dyDescent="0.25">
      <c r="A4">
        <v>3</v>
      </c>
      <c r="B4" s="1" t="s">
        <v>7</v>
      </c>
      <c r="C4" s="1" t="s">
        <v>8</v>
      </c>
      <c r="D4" s="1" t="s">
        <v>9</v>
      </c>
      <c r="E4" s="1" t="s">
        <v>10</v>
      </c>
      <c r="F4" s="1" t="s">
        <v>17</v>
      </c>
      <c r="G4" s="1" t="s">
        <v>18</v>
      </c>
      <c r="H4" s="1">
        <f>10+52.86+1.62+3+2.5</f>
        <v>69.98</v>
      </c>
      <c r="I4" s="1" t="s">
        <v>19</v>
      </c>
    </row>
    <row r="5" spans="1:9" ht="25.05" customHeight="1" x14ac:dyDescent="0.25">
      <c r="A5">
        <v>4</v>
      </c>
      <c r="B5" s="1" t="s">
        <v>7</v>
      </c>
      <c r="C5" s="1" t="s">
        <v>8</v>
      </c>
      <c r="D5" s="1" t="s">
        <v>9</v>
      </c>
      <c r="E5" s="1" t="s">
        <v>10</v>
      </c>
      <c r="F5" s="1" t="s">
        <v>20</v>
      </c>
      <c r="G5" s="1" t="s">
        <v>21</v>
      </c>
      <c r="H5" s="1">
        <f>10.8+51.22+1.61+3+5</f>
        <v>71.63</v>
      </c>
      <c r="I5" s="1" t="s">
        <v>22</v>
      </c>
    </row>
    <row r="6" spans="1:9" ht="25.05" customHeight="1" x14ac:dyDescent="0.25">
      <c r="A6">
        <v>5</v>
      </c>
      <c r="B6" s="1" t="s">
        <v>7</v>
      </c>
      <c r="C6" s="1" t="s">
        <v>8</v>
      </c>
      <c r="D6" s="1" t="s">
        <v>9</v>
      </c>
      <c r="E6" s="1" t="s">
        <v>10</v>
      </c>
      <c r="F6" s="1" t="s">
        <v>23</v>
      </c>
      <c r="G6" s="1" t="s">
        <v>24</v>
      </c>
      <c r="H6" s="1">
        <f>10+47.07+1.22+2.5+2.5</f>
        <v>63.29</v>
      </c>
      <c r="I6" s="1" t="s">
        <v>25</v>
      </c>
    </row>
    <row r="7" spans="1:9" ht="25.05" customHeight="1" x14ac:dyDescent="0.25">
      <c r="A7">
        <v>6</v>
      </c>
      <c r="B7" s="1" t="s">
        <v>7</v>
      </c>
      <c r="C7" s="1" t="s">
        <v>8</v>
      </c>
      <c r="D7" s="1" t="s">
        <v>9</v>
      </c>
      <c r="E7" s="1" t="s">
        <v>10</v>
      </c>
      <c r="F7" s="1" t="s">
        <v>26</v>
      </c>
      <c r="G7" s="1" t="s">
        <v>27</v>
      </c>
      <c r="H7" s="1">
        <f>10+42.41+1.92+2.5+2.5</f>
        <v>59.33</v>
      </c>
      <c r="I7" s="1" t="s">
        <v>28</v>
      </c>
    </row>
    <row r="8" spans="1:9" ht="25.05" customHeight="1" x14ac:dyDescent="0.25">
      <c r="A8">
        <v>7</v>
      </c>
      <c r="B8" s="1" t="s">
        <v>7</v>
      </c>
      <c r="C8" s="1" t="s">
        <v>8</v>
      </c>
      <c r="D8" s="1" t="s">
        <v>9</v>
      </c>
      <c r="E8" s="1" t="s">
        <v>10</v>
      </c>
      <c r="F8" s="1" t="s">
        <v>29</v>
      </c>
      <c r="G8" s="1" t="s">
        <v>30</v>
      </c>
      <c r="H8" s="1">
        <f>10.96+49.59+1.6+2.5+2.5</f>
        <v>67.150000000000006</v>
      </c>
      <c r="I8" s="1" t="s">
        <v>31</v>
      </c>
    </row>
    <row r="9" spans="1:9" ht="25.05" customHeight="1" x14ac:dyDescent="0.25">
      <c r="A9">
        <v>8</v>
      </c>
      <c r="B9" s="1" t="s">
        <v>7</v>
      </c>
      <c r="C9" s="1" t="s">
        <v>8</v>
      </c>
      <c r="D9" s="1" t="s">
        <v>9</v>
      </c>
      <c r="E9" s="1" t="s">
        <v>10</v>
      </c>
      <c r="F9" s="1" t="s">
        <v>32</v>
      </c>
      <c r="G9" s="1" t="s">
        <v>33</v>
      </c>
      <c r="H9" s="1">
        <f>10+43.8+0.79+2.5+2.5</f>
        <v>59.589999999999996</v>
      </c>
      <c r="I9" s="1" t="s">
        <v>34</v>
      </c>
    </row>
    <row r="10" spans="1:9" ht="25.05" customHeight="1" x14ac:dyDescent="0.25">
      <c r="A10">
        <v>9</v>
      </c>
      <c r="B10" s="1" t="s">
        <v>7</v>
      </c>
      <c r="C10" s="1" t="s">
        <v>8</v>
      </c>
      <c r="D10" s="1" t="s">
        <v>9</v>
      </c>
      <c r="E10" s="1" t="s">
        <v>10</v>
      </c>
      <c r="F10" s="1" t="s">
        <v>35</v>
      </c>
      <c r="G10" s="1" t="s">
        <v>36</v>
      </c>
      <c r="H10" s="1">
        <f>10+45.56+1.44+2.5+2.5</f>
        <v>62</v>
      </c>
      <c r="I10" s="1" t="s">
        <v>37</v>
      </c>
    </row>
    <row r="11" spans="1:9" ht="25.05" customHeight="1" x14ac:dyDescent="0.25">
      <c r="A11">
        <v>10</v>
      </c>
      <c r="B11" s="1" t="s">
        <v>7</v>
      </c>
      <c r="C11" s="1" t="s">
        <v>8</v>
      </c>
      <c r="D11" s="1" t="s">
        <v>9</v>
      </c>
      <c r="E11" s="1" t="s">
        <v>10</v>
      </c>
      <c r="F11" s="1" t="s">
        <v>38</v>
      </c>
      <c r="G11" s="1" t="s">
        <v>39</v>
      </c>
      <c r="H11" s="1">
        <f>10+40.15+1.44+2.5+2.5</f>
        <v>56.589999999999996</v>
      </c>
      <c r="I11" s="1" t="s">
        <v>40</v>
      </c>
    </row>
    <row r="12" spans="1:9" ht="25.05" customHeight="1" x14ac:dyDescent="0.25">
      <c r="A12">
        <v>11</v>
      </c>
      <c r="B12" s="1" t="s">
        <v>7</v>
      </c>
      <c r="C12" s="1" t="s">
        <v>8</v>
      </c>
      <c r="D12" s="1" t="s">
        <v>9</v>
      </c>
      <c r="E12" s="1" t="s">
        <v>10</v>
      </c>
      <c r="F12" s="1" t="s">
        <v>41</v>
      </c>
      <c r="G12" s="1" t="s">
        <v>42</v>
      </c>
      <c r="H12" s="1">
        <f>10+43.17+1.35+2.5+2.5</f>
        <v>59.52</v>
      </c>
      <c r="I12" s="1" t="s">
        <v>43</v>
      </c>
    </row>
    <row r="13" spans="1:9" ht="25.05" customHeight="1" x14ac:dyDescent="0.25">
      <c r="A13">
        <v>12</v>
      </c>
      <c r="B13" s="1" t="s">
        <v>7</v>
      </c>
      <c r="C13" s="1" t="s">
        <v>8</v>
      </c>
      <c r="D13" s="1" t="s">
        <v>9</v>
      </c>
      <c r="E13" s="1" t="s">
        <v>10</v>
      </c>
      <c r="F13" s="1" t="s">
        <v>44</v>
      </c>
      <c r="G13" s="1" t="s">
        <v>45</v>
      </c>
      <c r="H13" s="1">
        <f>10+42.54+1.56+2.5+2.5</f>
        <v>59.1</v>
      </c>
      <c r="I13" s="1" t="s">
        <v>46</v>
      </c>
    </row>
    <row r="14" spans="1:9" ht="25.05" customHeight="1" x14ac:dyDescent="0.25">
      <c r="A14">
        <v>13</v>
      </c>
      <c r="B14" s="1" t="s">
        <v>7</v>
      </c>
      <c r="C14" s="1" t="s">
        <v>8</v>
      </c>
      <c r="D14" s="1" t="s">
        <v>9</v>
      </c>
      <c r="E14" s="1" t="s">
        <v>10</v>
      </c>
      <c r="F14" s="1" t="s">
        <v>47</v>
      </c>
      <c r="G14" s="1" t="s">
        <v>48</v>
      </c>
      <c r="H14" s="1">
        <f>10+46.44+1.6+2.5+2.5</f>
        <v>63.04</v>
      </c>
      <c r="I14" s="1" t="s">
        <v>49</v>
      </c>
    </row>
    <row r="15" spans="1:9" ht="25.05" customHeight="1" x14ac:dyDescent="0.25">
      <c r="A15">
        <v>14</v>
      </c>
      <c r="B15" s="1" t="s">
        <v>7</v>
      </c>
      <c r="C15" s="1" t="s">
        <v>8</v>
      </c>
      <c r="D15" s="1" t="s">
        <v>9</v>
      </c>
      <c r="E15" s="1" t="s">
        <v>10</v>
      </c>
      <c r="F15" s="1" t="s">
        <v>50</v>
      </c>
      <c r="G15" s="1" t="s">
        <v>51</v>
      </c>
      <c r="H15" s="1">
        <f>10+41.53+1.42+2.5+2.5</f>
        <v>57.95</v>
      </c>
      <c r="I15" s="1" t="s">
        <v>52</v>
      </c>
    </row>
    <row r="16" spans="1:9" ht="25.05" customHeight="1" x14ac:dyDescent="0.25">
      <c r="A16">
        <v>15</v>
      </c>
      <c r="B16" s="1" t="s">
        <v>7</v>
      </c>
      <c r="C16" s="1" t="s">
        <v>8</v>
      </c>
      <c r="D16" s="1" t="s">
        <v>9</v>
      </c>
      <c r="E16" s="1" t="s">
        <v>10</v>
      </c>
      <c r="F16" s="1" t="s">
        <v>53</v>
      </c>
      <c r="G16" s="1" t="s">
        <v>54</v>
      </c>
      <c r="H16" s="1">
        <f>10+48.2+1.63+2.5+3</f>
        <v>65.330000000000013</v>
      </c>
      <c r="I16" s="1" t="s">
        <v>55</v>
      </c>
    </row>
    <row r="17" spans="1:9" ht="25.05" customHeight="1" x14ac:dyDescent="0.25">
      <c r="A17">
        <v>16</v>
      </c>
      <c r="B17" s="1" t="s">
        <v>7</v>
      </c>
      <c r="C17" s="1" t="s">
        <v>8</v>
      </c>
      <c r="D17" s="1" t="s">
        <v>9</v>
      </c>
      <c r="E17" s="1" t="s">
        <v>10</v>
      </c>
      <c r="F17" s="1" t="s">
        <v>56</v>
      </c>
      <c r="G17" s="1" t="s">
        <v>57</v>
      </c>
      <c r="H17" s="1">
        <f>10+43.8+1.47+2.5+2.5</f>
        <v>60.269999999999996</v>
      </c>
      <c r="I17" s="1" t="s">
        <v>58</v>
      </c>
    </row>
    <row r="18" spans="1:9" ht="25.05" customHeight="1" x14ac:dyDescent="0.25">
      <c r="A18">
        <v>17</v>
      </c>
      <c r="B18" s="1" t="s">
        <v>7</v>
      </c>
      <c r="C18" s="1" t="s">
        <v>8</v>
      </c>
      <c r="D18" s="1" t="s">
        <v>9</v>
      </c>
      <c r="E18" s="1" t="s">
        <v>10</v>
      </c>
      <c r="F18" s="1" t="s">
        <v>59</v>
      </c>
      <c r="G18" s="1" t="s">
        <v>60</v>
      </c>
      <c r="H18" s="1">
        <f>10+46.06+1.54+2.5+2.5</f>
        <v>62.6</v>
      </c>
      <c r="I18" s="1" t="s">
        <v>61</v>
      </c>
    </row>
    <row r="19" spans="1:9" ht="25.05" customHeight="1" x14ac:dyDescent="0.25">
      <c r="A19">
        <v>18</v>
      </c>
      <c r="B19" s="1" t="s">
        <v>7</v>
      </c>
      <c r="C19" s="1" t="s">
        <v>8</v>
      </c>
      <c r="D19" s="1" t="s">
        <v>9</v>
      </c>
      <c r="E19" s="1" t="s">
        <v>10</v>
      </c>
      <c r="F19" s="1" t="s">
        <v>62</v>
      </c>
      <c r="G19" s="1" t="s">
        <v>63</v>
      </c>
      <c r="H19" s="1">
        <f>10+43.55+1.3+2.5+2.5</f>
        <v>59.849999999999994</v>
      </c>
      <c r="I19" s="1" t="s">
        <v>64</v>
      </c>
    </row>
    <row r="20" spans="1:9" ht="25.05" customHeight="1" x14ac:dyDescent="0.25">
      <c r="A20">
        <v>19</v>
      </c>
      <c r="B20" s="1" t="s">
        <v>7</v>
      </c>
      <c r="C20" s="1" t="s">
        <v>8</v>
      </c>
      <c r="D20" s="1" t="s">
        <v>9</v>
      </c>
      <c r="E20" s="1" t="s">
        <v>10</v>
      </c>
      <c r="F20" s="1" t="s">
        <v>65</v>
      </c>
      <c r="G20" s="1" t="s">
        <v>66</v>
      </c>
      <c r="H20" s="1">
        <f>10.8+55+1.64+3+3</f>
        <v>73.44</v>
      </c>
      <c r="I20" s="1" t="s">
        <v>67</v>
      </c>
    </row>
    <row r="21" spans="1:9" ht="25.05" customHeight="1" x14ac:dyDescent="0.25">
      <c r="A21">
        <v>20</v>
      </c>
      <c r="B21" s="1" t="s">
        <v>7</v>
      </c>
      <c r="C21" s="1" t="s">
        <v>8</v>
      </c>
      <c r="D21" s="1" t="s">
        <v>9</v>
      </c>
      <c r="E21" s="1" t="s">
        <v>10</v>
      </c>
      <c r="F21" s="1" t="s">
        <v>68</v>
      </c>
      <c r="G21" s="1" t="s">
        <v>69</v>
      </c>
      <c r="H21" s="1">
        <f>10+42.54+1.58+2.5+2.5</f>
        <v>59.12</v>
      </c>
      <c r="I21" s="1" t="s">
        <v>70</v>
      </c>
    </row>
    <row r="22" spans="1:9" ht="25.05" customHeight="1" x14ac:dyDescent="0.25">
      <c r="A22">
        <v>21</v>
      </c>
      <c r="B22" s="1" t="s">
        <v>7</v>
      </c>
      <c r="C22" s="1" t="s">
        <v>8</v>
      </c>
      <c r="D22" s="1" t="s">
        <v>9</v>
      </c>
      <c r="E22" s="1" t="s">
        <v>10</v>
      </c>
      <c r="F22" s="1" t="s">
        <v>71</v>
      </c>
      <c r="G22" s="1" t="s">
        <v>72</v>
      </c>
      <c r="H22" s="1">
        <f>10+41.91+1.51+2.5+2.5</f>
        <v>58.419999999999995</v>
      </c>
      <c r="I22" s="1" t="s">
        <v>73</v>
      </c>
    </row>
    <row r="23" spans="1:9" ht="25.05" customHeight="1" x14ac:dyDescent="0.25">
      <c r="A23">
        <v>22</v>
      </c>
      <c r="B23" s="1" t="s">
        <v>7</v>
      </c>
      <c r="C23" s="1" t="s">
        <v>8</v>
      </c>
      <c r="D23" s="1" t="s">
        <v>9</v>
      </c>
      <c r="E23" s="1" t="s">
        <v>10</v>
      </c>
      <c r="F23" s="1" t="s">
        <v>74</v>
      </c>
      <c r="G23" s="1" t="s">
        <v>75</v>
      </c>
      <c r="H23" s="1">
        <f>10+43.55+1.31+2.5+2.5</f>
        <v>59.86</v>
      </c>
      <c r="I23" s="1" t="s">
        <v>76</v>
      </c>
    </row>
    <row r="24" spans="1:9" ht="25.05" customHeight="1" x14ac:dyDescent="0.25">
      <c r="A24">
        <v>23</v>
      </c>
      <c r="B24" s="1" t="s">
        <v>7</v>
      </c>
      <c r="C24" s="1" t="s">
        <v>8</v>
      </c>
      <c r="D24" s="1" t="s">
        <v>9</v>
      </c>
      <c r="E24" s="1" t="s">
        <v>10</v>
      </c>
      <c r="F24" s="1" t="s">
        <v>77</v>
      </c>
      <c r="G24" s="1" t="s">
        <v>78</v>
      </c>
      <c r="H24" s="1">
        <f>10+43.8+1.47+3+3</f>
        <v>61.269999999999996</v>
      </c>
      <c r="I24" s="1" t="s">
        <v>79</v>
      </c>
    </row>
    <row r="25" spans="1:9" ht="25.05" customHeight="1" x14ac:dyDescent="0.25">
      <c r="A25">
        <v>24</v>
      </c>
      <c r="B25" s="1" t="s">
        <v>7</v>
      </c>
      <c r="C25" s="1" t="s">
        <v>8</v>
      </c>
      <c r="D25" s="1" t="s">
        <v>9</v>
      </c>
      <c r="E25" s="1" t="s">
        <v>10</v>
      </c>
      <c r="F25" s="1" t="s">
        <v>80</v>
      </c>
      <c r="G25" s="1" t="s">
        <v>81</v>
      </c>
      <c r="H25" s="1">
        <f>10+43.04+1.29+2.5+2.5</f>
        <v>59.33</v>
      </c>
      <c r="I25" s="1" t="s">
        <v>82</v>
      </c>
    </row>
    <row r="26" spans="1:9" ht="25.05" customHeight="1" x14ac:dyDescent="0.25">
      <c r="A26">
        <v>25</v>
      </c>
      <c r="B26" s="1" t="s">
        <v>7</v>
      </c>
      <c r="C26" s="1" t="s">
        <v>8</v>
      </c>
      <c r="D26" s="1" t="s">
        <v>9</v>
      </c>
      <c r="E26" s="1" t="s">
        <v>83</v>
      </c>
      <c r="F26" s="1" t="s">
        <v>84</v>
      </c>
      <c r="G26" s="1" t="s">
        <v>85</v>
      </c>
      <c r="H26" s="1">
        <f>4.89+31.61+1.33+2.5+2.5</f>
        <v>42.83</v>
      </c>
      <c r="I26" s="1" t="s">
        <v>86</v>
      </c>
    </row>
    <row r="27" spans="1:9" ht="25.05" customHeight="1" x14ac:dyDescent="0.25">
      <c r="A27">
        <v>26</v>
      </c>
      <c r="B27" s="1" t="s">
        <v>7</v>
      </c>
      <c r="C27" s="1" t="s">
        <v>8</v>
      </c>
      <c r="D27" s="1" t="s">
        <v>9</v>
      </c>
      <c r="E27" s="1" t="s">
        <v>83</v>
      </c>
      <c r="F27" s="1" t="s">
        <v>87</v>
      </c>
      <c r="G27" s="1" t="s">
        <v>88</v>
      </c>
      <c r="H27" s="1">
        <f>9.91+35.78+1.39+2.5+2.5</f>
        <v>52.08</v>
      </c>
      <c r="I27" s="1" t="s">
        <v>89</v>
      </c>
    </row>
    <row r="28" spans="1:9" ht="25.05" customHeight="1" x14ac:dyDescent="0.25">
      <c r="A28">
        <v>27</v>
      </c>
      <c r="B28" s="1" t="s">
        <v>7</v>
      </c>
      <c r="C28" s="1" t="s">
        <v>8</v>
      </c>
      <c r="D28" s="1" t="s">
        <v>9</v>
      </c>
      <c r="E28" s="1" t="s">
        <v>83</v>
      </c>
      <c r="F28" s="1" t="s">
        <v>90</v>
      </c>
      <c r="G28" s="1" t="s">
        <v>91</v>
      </c>
      <c r="H28" s="1">
        <f>9.91+44.89+1.43+2.5+2.5</f>
        <v>61.23</v>
      </c>
      <c r="I28" s="1" t="s">
        <v>92</v>
      </c>
    </row>
    <row r="29" spans="1:9" ht="25.05" customHeight="1" x14ac:dyDescent="0.25">
      <c r="A29">
        <v>28</v>
      </c>
      <c r="B29" s="1" t="s">
        <v>7</v>
      </c>
      <c r="C29" s="1" t="s">
        <v>8</v>
      </c>
      <c r="D29" s="1" t="s">
        <v>9</v>
      </c>
      <c r="E29" s="1" t="s">
        <v>83</v>
      </c>
      <c r="F29" s="1" t="s">
        <v>93</v>
      </c>
      <c r="G29" s="1" t="s">
        <v>94</v>
      </c>
      <c r="H29" s="1">
        <f>9.91+45.77+1.49+2.5+2.5</f>
        <v>62.170000000000009</v>
      </c>
      <c r="I29" s="1" t="s">
        <v>95</v>
      </c>
    </row>
    <row r="30" spans="1:9" ht="25.05" customHeight="1" x14ac:dyDescent="0.25">
      <c r="A30">
        <v>29</v>
      </c>
      <c r="B30" s="1" t="s">
        <v>7</v>
      </c>
      <c r="C30" s="1" t="s">
        <v>8</v>
      </c>
      <c r="D30" s="1" t="s">
        <v>9</v>
      </c>
      <c r="E30" s="1" t="s">
        <v>83</v>
      </c>
      <c r="F30" s="1" t="s">
        <v>96</v>
      </c>
      <c r="G30" s="1" t="s">
        <v>97</v>
      </c>
      <c r="H30" s="1">
        <f>9.91+48.68+1.33+3+2.5</f>
        <v>65.42</v>
      </c>
      <c r="I30" s="1" t="s">
        <v>98</v>
      </c>
    </row>
    <row r="31" spans="1:9" ht="25.05" customHeight="1" x14ac:dyDescent="0.25">
      <c r="A31">
        <v>30</v>
      </c>
      <c r="B31" s="1" t="s">
        <v>7</v>
      </c>
      <c r="C31" s="1" t="s">
        <v>8</v>
      </c>
      <c r="D31" s="1" t="s">
        <v>9</v>
      </c>
      <c r="E31" s="1" t="s">
        <v>83</v>
      </c>
      <c r="F31" s="1" t="s">
        <v>99</v>
      </c>
      <c r="G31" s="1" t="s">
        <v>100</v>
      </c>
      <c r="H31" s="1">
        <f>9.91+43.49+1.53+2.5+2.5</f>
        <v>59.930000000000007</v>
      </c>
      <c r="I31" s="1" t="s">
        <v>101</v>
      </c>
    </row>
    <row r="32" spans="1:9" ht="25.05" customHeight="1" x14ac:dyDescent="0.25">
      <c r="A32">
        <v>31</v>
      </c>
      <c r="B32" s="1" t="s">
        <v>7</v>
      </c>
      <c r="C32" s="1" t="s">
        <v>8</v>
      </c>
      <c r="D32" s="1" t="s">
        <v>9</v>
      </c>
      <c r="E32" s="1" t="s">
        <v>83</v>
      </c>
      <c r="F32" s="1" t="s">
        <v>102</v>
      </c>
      <c r="G32" s="1" t="s">
        <v>103</v>
      </c>
      <c r="H32" s="1">
        <f>10+48.43+1.56+2.5+3</f>
        <v>65.490000000000009</v>
      </c>
      <c r="I32" s="1" t="s">
        <v>104</v>
      </c>
    </row>
    <row r="33" spans="1:9" ht="25.05" customHeight="1" x14ac:dyDescent="0.25">
      <c r="A33">
        <v>32</v>
      </c>
      <c r="B33" s="1" t="s">
        <v>7</v>
      </c>
      <c r="C33" s="1" t="s">
        <v>8</v>
      </c>
      <c r="D33" s="1" t="s">
        <v>9</v>
      </c>
      <c r="E33" s="1" t="s">
        <v>83</v>
      </c>
      <c r="F33" s="1" t="s">
        <v>105</v>
      </c>
      <c r="G33" s="1" t="s">
        <v>106</v>
      </c>
      <c r="H33" s="1">
        <f>5.8+48.05+2.14+3+3</f>
        <v>61.989999999999995</v>
      </c>
      <c r="I33" s="1" t="s">
        <v>107</v>
      </c>
    </row>
    <row r="34" spans="1:9" ht="25.05" customHeight="1" x14ac:dyDescent="0.25">
      <c r="A34">
        <v>33</v>
      </c>
      <c r="B34" s="1" t="s">
        <v>7</v>
      </c>
      <c r="C34" s="1" t="s">
        <v>8</v>
      </c>
      <c r="D34" s="1" t="s">
        <v>9</v>
      </c>
      <c r="E34" s="1" t="s">
        <v>83</v>
      </c>
      <c r="F34" s="1" t="s">
        <v>108</v>
      </c>
      <c r="G34" s="1" t="s">
        <v>109</v>
      </c>
      <c r="H34" s="1">
        <f>9.91+45.52+1.74+2.5+2.5</f>
        <v>62.170000000000009</v>
      </c>
      <c r="I34" s="1" t="s">
        <v>110</v>
      </c>
    </row>
    <row r="35" spans="1:9" ht="25.05" customHeight="1" x14ac:dyDescent="0.25">
      <c r="A35">
        <v>34</v>
      </c>
      <c r="B35" s="1" t="s">
        <v>7</v>
      </c>
      <c r="C35" s="1" t="s">
        <v>8</v>
      </c>
      <c r="D35" s="1" t="s">
        <v>9</v>
      </c>
      <c r="E35" s="1" t="s">
        <v>83</v>
      </c>
      <c r="F35" s="1" t="s">
        <v>111</v>
      </c>
      <c r="G35" s="1" t="s">
        <v>112</v>
      </c>
      <c r="H35" s="1">
        <f>9.9+43.62+1.53+2.5+2.5</f>
        <v>60.05</v>
      </c>
      <c r="I35" s="1" t="s">
        <v>113</v>
      </c>
    </row>
    <row r="36" spans="1:9" ht="25.05" customHeight="1" x14ac:dyDescent="0.25">
      <c r="A36">
        <v>35</v>
      </c>
      <c r="B36" s="1" t="s">
        <v>7</v>
      </c>
      <c r="C36" s="1" t="s">
        <v>8</v>
      </c>
      <c r="D36" s="1" t="s">
        <v>9</v>
      </c>
      <c r="E36" s="1" t="s">
        <v>83</v>
      </c>
      <c r="F36" s="1" t="s">
        <v>114</v>
      </c>
      <c r="G36" s="1" t="s">
        <v>115</v>
      </c>
      <c r="H36" s="1">
        <f>9.91+49.82+1.35+2.5+2.5</f>
        <v>66.080000000000013</v>
      </c>
      <c r="I36" s="1" t="s">
        <v>116</v>
      </c>
    </row>
    <row r="37" spans="1:9" ht="25.05" customHeight="1" x14ac:dyDescent="0.25">
      <c r="A37">
        <v>36</v>
      </c>
      <c r="B37" s="1" t="s">
        <v>7</v>
      </c>
      <c r="C37" s="1" t="s">
        <v>8</v>
      </c>
      <c r="D37" s="1" t="s">
        <v>9</v>
      </c>
      <c r="E37" s="1" t="s">
        <v>83</v>
      </c>
      <c r="F37" s="1" t="s">
        <v>117</v>
      </c>
      <c r="G37" s="1" t="s">
        <v>118</v>
      </c>
      <c r="H37" s="1">
        <f>9.91+46.91+1.64+2.5+2.5</f>
        <v>63.459999999999994</v>
      </c>
      <c r="I37" s="1" t="s">
        <v>119</v>
      </c>
    </row>
    <row r="38" spans="1:9" ht="25.05" customHeight="1" x14ac:dyDescent="0.25">
      <c r="A38">
        <v>37</v>
      </c>
      <c r="B38" s="1" t="s">
        <v>7</v>
      </c>
      <c r="C38" s="1" t="s">
        <v>8</v>
      </c>
      <c r="D38" s="1" t="s">
        <v>9</v>
      </c>
      <c r="E38" s="1" t="s">
        <v>83</v>
      </c>
      <c r="F38" s="1" t="s">
        <v>120</v>
      </c>
      <c r="G38" s="1" t="s">
        <v>121</v>
      </c>
      <c r="H38" s="1">
        <f>10.8+50.95+1.44+3+4</f>
        <v>70.19</v>
      </c>
      <c r="I38" s="1" t="s">
        <v>122</v>
      </c>
    </row>
    <row r="39" spans="1:9" ht="25.05" customHeight="1" x14ac:dyDescent="0.25">
      <c r="A39">
        <v>38</v>
      </c>
      <c r="B39" s="1" t="s">
        <v>7</v>
      </c>
      <c r="C39" s="1" t="s">
        <v>8</v>
      </c>
      <c r="D39" s="1" t="s">
        <v>9</v>
      </c>
      <c r="E39" s="1" t="s">
        <v>83</v>
      </c>
      <c r="F39" s="1" t="s">
        <v>123</v>
      </c>
      <c r="G39" s="1" t="s">
        <v>124</v>
      </c>
      <c r="H39" s="1">
        <f>9+50.45+1.34+3+2.5</f>
        <v>66.290000000000006</v>
      </c>
      <c r="I39" s="1" t="s">
        <v>125</v>
      </c>
    </row>
    <row r="40" spans="1:9" ht="25.05" customHeight="1" x14ac:dyDescent="0.25">
      <c r="A40">
        <v>39</v>
      </c>
      <c r="B40" s="1" t="s">
        <v>7</v>
      </c>
      <c r="C40" s="1" t="s">
        <v>8</v>
      </c>
      <c r="D40" s="1" t="s">
        <v>9</v>
      </c>
      <c r="E40" s="1" t="s">
        <v>83</v>
      </c>
      <c r="F40" s="1" t="s">
        <v>126</v>
      </c>
      <c r="G40" s="1" t="s">
        <v>127</v>
      </c>
      <c r="H40" s="1">
        <f>9.91+45.26+1.59+2.5+2.5</f>
        <v>61.760000000000005</v>
      </c>
      <c r="I40" s="1" t="s">
        <v>128</v>
      </c>
    </row>
    <row r="41" spans="1:9" ht="25.05" customHeight="1" x14ac:dyDescent="0.25">
      <c r="A41">
        <v>40</v>
      </c>
      <c r="B41" s="1" t="s">
        <v>7</v>
      </c>
      <c r="C41" s="1" t="s">
        <v>8</v>
      </c>
      <c r="D41" s="1" t="s">
        <v>9</v>
      </c>
      <c r="E41" s="1" t="s">
        <v>83</v>
      </c>
      <c r="F41" s="1" t="s">
        <v>129</v>
      </c>
      <c r="G41" s="1" t="s">
        <v>130</v>
      </c>
      <c r="H41" s="1">
        <f>9.91+50.95+1.53+2.5+2.5</f>
        <v>67.39</v>
      </c>
      <c r="I41" s="1" t="s">
        <v>131</v>
      </c>
    </row>
    <row r="42" spans="1:9" ht="25.05" customHeight="1" x14ac:dyDescent="0.25">
      <c r="A42">
        <v>41</v>
      </c>
      <c r="B42" s="1" t="s">
        <v>7</v>
      </c>
      <c r="C42" s="1" t="s">
        <v>8</v>
      </c>
      <c r="D42" s="1" t="s">
        <v>9</v>
      </c>
      <c r="E42" s="1" t="s">
        <v>83</v>
      </c>
      <c r="F42" s="1" t="s">
        <v>132</v>
      </c>
      <c r="G42" s="1" t="s">
        <v>133</v>
      </c>
      <c r="H42" s="1">
        <f>4.93+51.84+1.54+3+2.5</f>
        <v>63.81</v>
      </c>
      <c r="I42" s="1" t="s">
        <v>134</v>
      </c>
    </row>
    <row r="43" spans="1:9" ht="25.05" customHeight="1" x14ac:dyDescent="0.25">
      <c r="A43">
        <v>42</v>
      </c>
      <c r="B43" s="1" t="s">
        <v>7</v>
      </c>
      <c r="C43" s="1" t="s">
        <v>8</v>
      </c>
      <c r="D43" s="1" t="s">
        <v>9</v>
      </c>
      <c r="E43" s="1" t="s">
        <v>83</v>
      </c>
      <c r="F43" s="1" t="s">
        <v>135</v>
      </c>
      <c r="G43" s="1" t="s">
        <v>136</v>
      </c>
      <c r="H43" s="1">
        <f>9.9+52.47+1.35+2.5+2.5</f>
        <v>68.72</v>
      </c>
      <c r="I43" s="1" t="s">
        <v>137</v>
      </c>
    </row>
    <row r="44" spans="1:9" ht="25.05" customHeight="1" x14ac:dyDescent="0.25">
      <c r="A44">
        <v>43</v>
      </c>
      <c r="B44" s="1" t="s">
        <v>7</v>
      </c>
      <c r="C44" s="1" t="s">
        <v>8</v>
      </c>
      <c r="D44" s="1" t="s">
        <v>9</v>
      </c>
      <c r="E44" s="1" t="s">
        <v>83</v>
      </c>
      <c r="F44" s="1" t="s">
        <v>138</v>
      </c>
      <c r="G44" s="1" t="s">
        <v>139</v>
      </c>
      <c r="H44" s="1">
        <f>9.89+48.43+1.34+2.5+2.5</f>
        <v>64.66</v>
      </c>
      <c r="I44" s="1" t="s">
        <v>140</v>
      </c>
    </row>
    <row r="45" spans="1:9" ht="25.05" customHeight="1" x14ac:dyDescent="0.25">
      <c r="A45">
        <v>44</v>
      </c>
      <c r="B45" s="1" t="s">
        <v>7</v>
      </c>
      <c r="C45" s="1" t="s">
        <v>8</v>
      </c>
      <c r="D45" s="1" t="s">
        <v>9</v>
      </c>
      <c r="E45" s="1" t="s">
        <v>83</v>
      </c>
      <c r="F45" s="1" t="s">
        <v>141</v>
      </c>
      <c r="G45" s="1" t="s">
        <v>142</v>
      </c>
      <c r="H45" s="1">
        <f>9.91+51.59+1.56+2.5+2.5</f>
        <v>68.06</v>
      </c>
      <c r="I45" s="1" t="s">
        <v>143</v>
      </c>
    </row>
    <row r="46" spans="1:9" ht="25.05" customHeight="1" x14ac:dyDescent="0.25">
      <c r="A46">
        <v>45</v>
      </c>
      <c r="B46" s="1" t="s">
        <v>7</v>
      </c>
      <c r="C46" s="1" t="s">
        <v>8</v>
      </c>
      <c r="D46" s="1" t="s">
        <v>9</v>
      </c>
      <c r="E46" s="1" t="s">
        <v>83</v>
      </c>
      <c r="F46" s="1" t="s">
        <v>144</v>
      </c>
      <c r="G46" s="1" t="s">
        <v>145</v>
      </c>
      <c r="H46" s="1">
        <f>9.91+50.7+1.43+2.5+2.5</f>
        <v>67.039999999999992</v>
      </c>
      <c r="I46" s="1" t="s">
        <v>146</v>
      </c>
    </row>
    <row r="47" spans="1:9" ht="25.05" customHeight="1" x14ac:dyDescent="0.25">
      <c r="A47">
        <v>46</v>
      </c>
      <c r="B47" s="1" t="s">
        <v>7</v>
      </c>
      <c r="C47" s="1" t="s">
        <v>8</v>
      </c>
      <c r="D47" s="1" t="s">
        <v>9</v>
      </c>
      <c r="E47" s="1" t="s">
        <v>83</v>
      </c>
      <c r="F47" s="1" t="s">
        <v>147</v>
      </c>
      <c r="G47" s="1" t="s">
        <v>148</v>
      </c>
      <c r="H47" s="1">
        <f>10.8+58.1+1.69+3+3</f>
        <v>76.59</v>
      </c>
      <c r="I47" s="1" t="s">
        <v>149</v>
      </c>
    </row>
    <row r="48" spans="1:9" ht="25.05" customHeight="1" x14ac:dyDescent="0.25">
      <c r="A48">
        <v>47</v>
      </c>
      <c r="B48" s="1" t="s">
        <v>7</v>
      </c>
      <c r="C48" s="1" t="s">
        <v>8</v>
      </c>
      <c r="D48" s="1" t="s">
        <v>9</v>
      </c>
      <c r="E48" s="1" t="s">
        <v>83</v>
      </c>
      <c r="F48" s="1" t="s">
        <v>150</v>
      </c>
      <c r="G48" s="1" t="s">
        <v>151</v>
      </c>
      <c r="H48" s="1">
        <f>10.91+50.06+1.4+2.5+2.5</f>
        <v>67.37</v>
      </c>
      <c r="I48" s="1" t="s">
        <v>152</v>
      </c>
    </row>
    <row r="49" spans="1:9" ht="25.05" customHeight="1" x14ac:dyDescent="0.25">
      <c r="A49">
        <v>48</v>
      </c>
      <c r="B49" s="1" t="s">
        <v>7</v>
      </c>
      <c r="C49" s="1" t="s">
        <v>8</v>
      </c>
      <c r="D49" s="1" t="s">
        <v>9</v>
      </c>
      <c r="E49" s="1" t="s">
        <v>83</v>
      </c>
      <c r="F49" s="1" t="s">
        <v>153</v>
      </c>
      <c r="G49" s="1" t="s">
        <v>154</v>
      </c>
      <c r="H49" s="1">
        <f>10+51.71+1.54+2.5+3</f>
        <v>68.75</v>
      </c>
      <c r="I49" s="1" t="s">
        <v>155</v>
      </c>
    </row>
    <row r="50" spans="1:9" ht="25.05" customHeight="1" x14ac:dyDescent="0.25">
      <c r="A50">
        <v>49</v>
      </c>
      <c r="B50" s="1" t="s">
        <v>7</v>
      </c>
      <c r="C50" s="1" t="s">
        <v>8</v>
      </c>
      <c r="D50" s="1" t="s">
        <v>9</v>
      </c>
      <c r="E50" s="1" t="s">
        <v>83</v>
      </c>
      <c r="F50" s="1" t="s">
        <v>156</v>
      </c>
      <c r="G50" s="1" t="s">
        <v>157</v>
      </c>
      <c r="H50" s="1">
        <f>10.71+49.94+1.58+2.5+2.5</f>
        <v>67.22999999999999</v>
      </c>
      <c r="I50" s="1" t="s">
        <v>158</v>
      </c>
    </row>
    <row r="51" spans="1:9" ht="25.05" customHeight="1" x14ac:dyDescent="0.25">
      <c r="A51">
        <v>50</v>
      </c>
      <c r="B51" s="1" t="s">
        <v>7</v>
      </c>
      <c r="C51" s="1" t="s">
        <v>8</v>
      </c>
      <c r="D51" s="1" t="s">
        <v>9</v>
      </c>
      <c r="E51" s="1" t="s">
        <v>83</v>
      </c>
      <c r="F51" s="1" t="s">
        <v>159</v>
      </c>
      <c r="G51" s="1" t="s">
        <v>160</v>
      </c>
      <c r="H51" s="1">
        <f>13.5+51.59+1.48+2.5+5</f>
        <v>74.070000000000007</v>
      </c>
      <c r="I51" s="1" t="s">
        <v>161</v>
      </c>
    </row>
    <row r="52" spans="1:9" ht="25.05" customHeight="1" x14ac:dyDescent="0.25">
      <c r="A52">
        <v>51</v>
      </c>
      <c r="B52" s="1" t="s">
        <v>7</v>
      </c>
      <c r="C52" s="1" t="s">
        <v>8</v>
      </c>
      <c r="D52" s="1" t="s">
        <v>9</v>
      </c>
      <c r="E52" s="1" t="s">
        <v>83</v>
      </c>
      <c r="F52" s="1" t="s">
        <v>162</v>
      </c>
      <c r="G52" s="1" t="s">
        <v>163</v>
      </c>
      <c r="H52" s="1">
        <f>9.91+48.17+1.82+2.5+2.5</f>
        <v>64.900000000000006</v>
      </c>
      <c r="I52" s="1" t="s">
        <v>164</v>
      </c>
    </row>
    <row r="53" spans="1:9" ht="25.05" customHeight="1" x14ac:dyDescent="0.25">
      <c r="A53">
        <v>52</v>
      </c>
      <c r="B53" s="1" t="s">
        <v>7</v>
      </c>
      <c r="C53" s="1" t="s">
        <v>8</v>
      </c>
      <c r="D53" s="1" t="s">
        <v>9</v>
      </c>
      <c r="E53" s="1" t="s">
        <v>83</v>
      </c>
      <c r="F53" s="1" t="s">
        <v>165</v>
      </c>
      <c r="G53" s="1" t="s">
        <v>166</v>
      </c>
      <c r="H53" s="1">
        <f>9.91+47.92+1.54+2.5+2.5</f>
        <v>64.37</v>
      </c>
      <c r="I53" s="1" t="s">
        <v>167</v>
      </c>
    </row>
    <row r="54" spans="1:9" ht="25.05" customHeight="1" x14ac:dyDescent="0.25">
      <c r="A54">
        <v>53</v>
      </c>
      <c r="B54" s="1" t="s">
        <v>7</v>
      </c>
      <c r="C54" s="1" t="s">
        <v>8</v>
      </c>
      <c r="D54" s="1" t="s">
        <v>9</v>
      </c>
      <c r="E54" s="1" t="s">
        <v>83</v>
      </c>
      <c r="F54" s="1" t="s">
        <v>168</v>
      </c>
      <c r="G54" s="1" t="s">
        <v>169</v>
      </c>
      <c r="H54" s="1">
        <f>9.91+48.8+1.89+3+3</f>
        <v>66.599999999999994</v>
      </c>
      <c r="I54" s="1" t="s">
        <v>170</v>
      </c>
    </row>
    <row r="55" spans="1:9" ht="25.05" customHeight="1" x14ac:dyDescent="0.25">
      <c r="A55">
        <v>54</v>
      </c>
      <c r="B55" s="1" t="s">
        <v>7</v>
      </c>
      <c r="C55" s="1" t="s">
        <v>8</v>
      </c>
      <c r="D55" s="1" t="s">
        <v>9</v>
      </c>
      <c r="E55" s="1" t="s">
        <v>171</v>
      </c>
      <c r="F55" s="1" t="s">
        <v>172</v>
      </c>
      <c r="G55" s="1" t="s">
        <v>173</v>
      </c>
      <c r="H55" s="1">
        <f>10+50.07+1.41+2.5+2.5</f>
        <v>66.47999999999999</v>
      </c>
      <c r="I55" s="1" t="s">
        <v>174</v>
      </c>
    </row>
    <row r="56" spans="1:9" ht="25.05" customHeight="1" x14ac:dyDescent="0.25">
      <c r="A56">
        <v>55</v>
      </c>
      <c r="B56" s="1" t="s">
        <v>7</v>
      </c>
      <c r="C56" s="1" t="s">
        <v>8</v>
      </c>
      <c r="D56" s="1" t="s">
        <v>9</v>
      </c>
      <c r="E56" s="1" t="s">
        <v>171</v>
      </c>
      <c r="F56" s="1" t="s">
        <v>175</v>
      </c>
      <c r="G56" s="1" t="s">
        <v>176</v>
      </c>
      <c r="H56" s="1">
        <f>10+50.2+1.51+3+3</f>
        <v>67.710000000000008</v>
      </c>
      <c r="I56" s="1" t="s">
        <v>177</v>
      </c>
    </row>
    <row r="57" spans="1:9" ht="25.05" customHeight="1" x14ac:dyDescent="0.25">
      <c r="A57">
        <v>56</v>
      </c>
      <c r="B57" s="1" t="s">
        <v>7</v>
      </c>
      <c r="C57" s="1" t="s">
        <v>8</v>
      </c>
      <c r="D57" s="1" t="s">
        <v>9</v>
      </c>
      <c r="E57" s="1" t="s">
        <v>171</v>
      </c>
      <c r="F57" s="1" t="s">
        <v>178</v>
      </c>
      <c r="G57" s="1" t="s">
        <v>179</v>
      </c>
      <c r="H57" s="1">
        <f>10+50.82+1.65+2.5+2.5</f>
        <v>67.47</v>
      </c>
      <c r="I57" s="1" t="s">
        <v>180</v>
      </c>
    </row>
    <row r="58" spans="1:9" ht="25.05" customHeight="1" x14ac:dyDescent="0.25">
      <c r="A58">
        <v>57</v>
      </c>
      <c r="B58" s="1" t="s">
        <v>7</v>
      </c>
      <c r="C58" s="1" t="s">
        <v>8</v>
      </c>
      <c r="D58" s="1" t="s">
        <v>9</v>
      </c>
      <c r="E58" s="1" t="s">
        <v>171</v>
      </c>
      <c r="F58" s="1" t="s">
        <v>181</v>
      </c>
      <c r="G58" s="1" t="s">
        <v>182</v>
      </c>
      <c r="H58" s="1">
        <f>9.99+53.48+2.15+2.5+2.5</f>
        <v>70.62</v>
      </c>
      <c r="I58" s="1" t="s">
        <v>183</v>
      </c>
    </row>
    <row r="59" spans="1:9" ht="25.05" customHeight="1" x14ac:dyDescent="0.25">
      <c r="A59">
        <v>58</v>
      </c>
      <c r="B59" s="1" t="s">
        <v>7</v>
      </c>
      <c r="C59" s="1" t="s">
        <v>8</v>
      </c>
      <c r="D59" s="1" t="s">
        <v>9</v>
      </c>
      <c r="E59" s="1" t="s">
        <v>171</v>
      </c>
      <c r="F59" s="1" t="s">
        <v>184</v>
      </c>
      <c r="G59" s="1" t="s">
        <v>185</v>
      </c>
      <c r="H59" s="1">
        <f>10+49.82+1.6+3+3</f>
        <v>67.42</v>
      </c>
      <c r="I59" s="1" t="s">
        <v>186</v>
      </c>
    </row>
    <row r="60" spans="1:9" ht="25.05" customHeight="1" x14ac:dyDescent="0.25">
      <c r="A60">
        <v>59</v>
      </c>
      <c r="B60" s="1" t="s">
        <v>7</v>
      </c>
      <c r="C60" s="1" t="s">
        <v>8</v>
      </c>
      <c r="D60" s="1" t="s">
        <v>9</v>
      </c>
      <c r="E60" s="1" t="s">
        <v>171</v>
      </c>
      <c r="F60" s="1" t="s">
        <v>187</v>
      </c>
      <c r="G60" s="1" t="s">
        <v>188</v>
      </c>
      <c r="H60" s="1">
        <f>10+47.54+1.32+2.5+2.5</f>
        <v>63.86</v>
      </c>
      <c r="I60" s="1" t="s">
        <v>189</v>
      </c>
    </row>
    <row r="61" spans="1:9" ht="25.05" customHeight="1" x14ac:dyDescent="0.25">
      <c r="A61">
        <v>60</v>
      </c>
      <c r="B61" s="1" t="s">
        <v>7</v>
      </c>
      <c r="C61" s="1" t="s">
        <v>8</v>
      </c>
      <c r="D61" s="1" t="s">
        <v>9</v>
      </c>
      <c r="E61" s="1" t="s">
        <v>171</v>
      </c>
      <c r="F61" s="1" t="s">
        <v>190</v>
      </c>
      <c r="G61" s="1" t="s">
        <v>191</v>
      </c>
      <c r="H61" s="1">
        <f>10+49.82+1.29+3+3</f>
        <v>67.11</v>
      </c>
      <c r="I61" s="1" t="s">
        <v>192</v>
      </c>
    </row>
    <row r="62" spans="1:9" ht="25.05" customHeight="1" x14ac:dyDescent="0.25">
      <c r="A62">
        <v>61</v>
      </c>
      <c r="B62" s="1" t="s">
        <v>7</v>
      </c>
      <c r="C62" s="1" t="s">
        <v>8</v>
      </c>
      <c r="D62" s="1" t="s">
        <v>9</v>
      </c>
      <c r="E62" s="1" t="s">
        <v>171</v>
      </c>
      <c r="F62" s="1" t="s">
        <v>193</v>
      </c>
      <c r="G62" s="1" t="s">
        <v>194</v>
      </c>
      <c r="H62" s="1">
        <f>10+49.94+1.46+3+3</f>
        <v>67.400000000000006</v>
      </c>
      <c r="I62" s="1" t="s">
        <v>195</v>
      </c>
    </row>
    <row r="63" spans="1:9" ht="25.05" customHeight="1" x14ac:dyDescent="0.25">
      <c r="A63">
        <v>62</v>
      </c>
      <c r="B63" s="1" t="s">
        <v>7</v>
      </c>
      <c r="C63" s="1" t="s">
        <v>8</v>
      </c>
      <c r="D63" s="1" t="s">
        <v>9</v>
      </c>
      <c r="E63" s="1" t="s">
        <v>171</v>
      </c>
      <c r="F63" s="1" t="s">
        <v>196</v>
      </c>
      <c r="G63" s="1" t="s">
        <v>197</v>
      </c>
      <c r="H63" s="1">
        <f>10+50.57+1.06+2.5+2.5</f>
        <v>66.63</v>
      </c>
      <c r="I63" s="1" t="s">
        <v>198</v>
      </c>
    </row>
    <row r="64" spans="1:9" ht="25.05" customHeight="1" x14ac:dyDescent="0.25">
      <c r="A64">
        <v>63</v>
      </c>
      <c r="B64" s="1" t="s">
        <v>7</v>
      </c>
      <c r="C64" s="1" t="s">
        <v>8</v>
      </c>
      <c r="D64" s="1" t="s">
        <v>9</v>
      </c>
      <c r="E64" s="1" t="s">
        <v>171</v>
      </c>
      <c r="F64" s="1" t="s">
        <v>199</v>
      </c>
      <c r="G64" s="1" t="s">
        <v>200</v>
      </c>
      <c r="H64" s="1">
        <f>10+49.94+1.53+3+2.5</f>
        <v>66.97</v>
      </c>
      <c r="I64" s="1" t="s">
        <v>201</v>
      </c>
    </row>
    <row r="65" spans="1:9" ht="25.05" customHeight="1" x14ac:dyDescent="0.25">
      <c r="A65">
        <v>64</v>
      </c>
      <c r="B65" s="1" t="s">
        <v>7</v>
      </c>
      <c r="C65" s="1" t="s">
        <v>8</v>
      </c>
      <c r="D65" s="1" t="s">
        <v>9</v>
      </c>
      <c r="E65" s="1" t="s">
        <v>171</v>
      </c>
      <c r="F65" s="1" t="s">
        <v>202</v>
      </c>
      <c r="G65" s="1" t="s">
        <v>203</v>
      </c>
      <c r="H65" s="1">
        <f>4.99+50.83+1.51+2.5+2.5</f>
        <v>62.33</v>
      </c>
      <c r="I65" s="1" t="s">
        <v>204</v>
      </c>
    </row>
    <row r="66" spans="1:9" ht="25.05" customHeight="1" x14ac:dyDescent="0.25">
      <c r="A66">
        <v>65</v>
      </c>
      <c r="B66" s="1" t="s">
        <v>7</v>
      </c>
      <c r="C66" s="1" t="s">
        <v>8</v>
      </c>
      <c r="D66" s="1" t="s">
        <v>9</v>
      </c>
      <c r="E66" s="1" t="s">
        <v>171</v>
      </c>
      <c r="F66" s="1" t="s">
        <v>205</v>
      </c>
      <c r="G66" s="1" t="s">
        <v>206</v>
      </c>
      <c r="H66" s="1">
        <f>10+46.91+1.57+2.5+2.5</f>
        <v>63.48</v>
      </c>
      <c r="I66" s="1" t="s">
        <v>207</v>
      </c>
    </row>
    <row r="67" spans="1:9" ht="25.05" customHeight="1" x14ac:dyDescent="0.25">
      <c r="A67">
        <v>66</v>
      </c>
      <c r="B67" s="1" t="s">
        <v>7</v>
      </c>
      <c r="C67" s="1" t="s">
        <v>8</v>
      </c>
      <c r="D67" s="1" t="s">
        <v>9</v>
      </c>
      <c r="E67" s="1" t="s">
        <v>171</v>
      </c>
      <c r="F67" s="1" t="s">
        <v>208</v>
      </c>
      <c r="G67" s="1" t="s">
        <v>209</v>
      </c>
      <c r="H67" s="1">
        <f>10+52.72+1.5+2.5+2.5</f>
        <v>69.22</v>
      </c>
      <c r="I67" s="1" t="s">
        <v>210</v>
      </c>
    </row>
    <row r="68" spans="1:9" ht="25.05" customHeight="1" x14ac:dyDescent="0.25">
      <c r="A68">
        <v>67</v>
      </c>
      <c r="B68" s="1" t="s">
        <v>7</v>
      </c>
      <c r="C68" s="1" t="s">
        <v>8</v>
      </c>
      <c r="D68" s="1" t="s">
        <v>9</v>
      </c>
      <c r="E68" s="1" t="s">
        <v>171</v>
      </c>
      <c r="F68" s="1" t="s">
        <v>211</v>
      </c>
      <c r="G68" s="1" t="s">
        <v>212</v>
      </c>
      <c r="H68" s="1">
        <f>5+48.68+1.91+2.5+2.5</f>
        <v>60.589999999999996</v>
      </c>
      <c r="I68" s="1" t="s">
        <v>213</v>
      </c>
    </row>
    <row r="69" spans="1:9" ht="25.05" customHeight="1" x14ac:dyDescent="0.25">
      <c r="A69">
        <v>68</v>
      </c>
      <c r="B69" s="1" t="s">
        <v>7</v>
      </c>
      <c r="C69" s="1" t="s">
        <v>8</v>
      </c>
      <c r="D69" s="1" t="s">
        <v>9</v>
      </c>
      <c r="E69" s="1" t="s">
        <v>171</v>
      </c>
      <c r="F69" s="1" t="s">
        <v>214</v>
      </c>
      <c r="G69" s="1" t="s">
        <v>215</v>
      </c>
      <c r="H69" s="1">
        <f>10+50.45+1.74+2.5+2.5</f>
        <v>67.19</v>
      </c>
      <c r="I69" s="1" t="s">
        <v>216</v>
      </c>
    </row>
    <row r="70" spans="1:9" ht="25.05" customHeight="1" x14ac:dyDescent="0.25">
      <c r="A70">
        <v>69</v>
      </c>
      <c r="B70" s="1" t="s">
        <v>7</v>
      </c>
      <c r="C70" s="1" t="s">
        <v>8</v>
      </c>
      <c r="D70" s="1" t="s">
        <v>9</v>
      </c>
      <c r="E70" s="1" t="s">
        <v>171</v>
      </c>
      <c r="F70" s="1" t="s">
        <v>217</v>
      </c>
      <c r="G70" s="1" t="s">
        <v>218</v>
      </c>
      <c r="H70" s="1">
        <f>5+52.09+1.45+2.5+2.5</f>
        <v>63.540000000000006</v>
      </c>
      <c r="I70" s="1" t="s">
        <v>219</v>
      </c>
    </row>
    <row r="71" spans="1:9" ht="25.05" customHeight="1" x14ac:dyDescent="0.25">
      <c r="A71">
        <v>70</v>
      </c>
      <c r="B71" s="1" t="s">
        <v>7</v>
      </c>
      <c r="C71" s="1" t="s">
        <v>8</v>
      </c>
      <c r="D71" s="1" t="s">
        <v>9</v>
      </c>
      <c r="E71" s="1" t="s">
        <v>171</v>
      </c>
      <c r="F71" s="1" t="s">
        <v>220</v>
      </c>
      <c r="G71" s="1" t="s">
        <v>221</v>
      </c>
      <c r="H71" s="1">
        <f>10+51.84+1.52+2.5+3</f>
        <v>68.860000000000014</v>
      </c>
      <c r="I71" s="1" t="s">
        <v>222</v>
      </c>
    </row>
    <row r="72" spans="1:9" ht="25.05" customHeight="1" x14ac:dyDescent="0.25">
      <c r="A72">
        <v>71</v>
      </c>
      <c r="B72" s="1" t="s">
        <v>7</v>
      </c>
      <c r="C72" s="1" t="s">
        <v>8</v>
      </c>
      <c r="D72" s="1" t="s">
        <v>9</v>
      </c>
      <c r="E72" s="1" t="s">
        <v>171</v>
      </c>
      <c r="F72" s="1" t="s">
        <v>223</v>
      </c>
      <c r="G72" s="1" t="s">
        <v>224</v>
      </c>
      <c r="H72" s="1">
        <f>10.99+55+1.46+2.5+2.5</f>
        <v>72.449999999999989</v>
      </c>
      <c r="I72" s="1" t="s">
        <v>225</v>
      </c>
    </row>
    <row r="73" spans="1:9" ht="25.05" customHeight="1" x14ac:dyDescent="0.25">
      <c r="A73">
        <v>72</v>
      </c>
      <c r="B73" s="1" t="s">
        <v>7</v>
      </c>
      <c r="C73" s="1" t="s">
        <v>8</v>
      </c>
      <c r="D73" s="1" t="s">
        <v>9</v>
      </c>
      <c r="E73" s="1" t="s">
        <v>171</v>
      </c>
      <c r="F73" s="1" t="s">
        <v>226</v>
      </c>
      <c r="G73" s="1" t="s">
        <v>227</v>
      </c>
      <c r="H73" s="1">
        <f>10.79+52.09+1.45+2.5+4.1</f>
        <v>70.929999999999993</v>
      </c>
      <c r="I73" s="1" t="s">
        <v>228</v>
      </c>
    </row>
    <row r="74" spans="1:9" ht="25.05" customHeight="1" x14ac:dyDescent="0.25">
      <c r="A74">
        <v>73</v>
      </c>
      <c r="B74" s="1" t="s">
        <v>7</v>
      </c>
      <c r="C74" s="1" t="s">
        <v>8</v>
      </c>
      <c r="D74" s="1" t="s">
        <v>9</v>
      </c>
      <c r="E74" s="1" t="s">
        <v>171</v>
      </c>
      <c r="F74" s="1" t="s">
        <v>229</v>
      </c>
      <c r="G74" s="1" t="s">
        <v>230</v>
      </c>
      <c r="H74" s="1">
        <f>10+49.44+1.48+2.5+2.5</f>
        <v>65.919999999999987</v>
      </c>
      <c r="I74" s="1" t="s">
        <v>231</v>
      </c>
    </row>
    <row r="75" spans="1:9" ht="25.05" customHeight="1" x14ac:dyDescent="0.25">
      <c r="A75">
        <v>74</v>
      </c>
      <c r="B75" s="1" t="s">
        <v>7</v>
      </c>
      <c r="C75" s="1" t="s">
        <v>8</v>
      </c>
      <c r="D75" s="1" t="s">
        <v>9</v>
      </c>
      <c r="E75" s="1" t="s">
        <v>171</v>
      </c>
      <c r="F75" s="1" t="s">
        <v>232</v>
      </c>
      <c r="G75" s="1" t="s">
        <v>233</v>
      </c>
      <c r="H75" s="1">
        <f>10+54.24+1.93+2.5+4</f>
        <v>72.670000000000016</v>
      </c>
      <c r="I75" s="1" t="s">
        <v>234</v>
      </c>
    </row>
    <row r="76" spans="1:9" ht="25.05" customHeight="1" x14ac:dyDescent="0.25">
      <c r="A76">
        <v>75</v>
      </c>
      <c r="B76" s="1" t="s">
        <v>7</v>
      </c>
      <c r="C76" s="1" t="s">
        <v>8</v>
      </c>
      <c r="D76" s="1" t="s">
        <v>9</v>
      </c>
      <c r="E76" s="1" t="s">
        <v>171</v>
      </c>
      <c r="F76" s="1" t="s">
        <v>235</v>
      </c>
      <c r="G76" s="1" t="s">
        <v>236</v>
      </c>
      <c r="H76" s="1">
        <f>10+53.23+1.73+2.5+4.4</f>
        <v>71.86</v>
      </c>
      <c r="I76" s="1" t="s">
        <v>237</v>
      </c>
    </row>
    <row r="77" spans="1:9" ht="25.05" customHeight="1" x14ac:dyDescent="0.25">
      <c r="A77">
        <v>76</v>
      </c>
      <c r="B77" s="1" t="s">
        <v>7</v>
      </c>
      <c r="C77" s="1" t="s">
        <v>8</v>
      </c>
      <c r="D77" s="1" t="s">
        <v>9</v>
      </c>
      <c r="E77" s="1" t="s">
        <v>171</v>
      </c>
      <c r="F77" s="1" t="s">
        <v>238</v>
      </c>
      <c r="G77" s="1" t="s">
        <v>239</v>
      </c>
      <c r="H77" s="1">
        <f>10+49.56+1.76+3+2.5</f>
        <v>66.819999999999993</v>
      </c>
      <c r="I77" s="1" t="s">
        <v>240</v>
      </c>
    </row>
    <row r="78" spans="1:9" ht="25.05" customHeight="1" x14ac:dyDescent="0.25">
      <c r="A78">
        <v>77</v>
      </c>
      <c r="B78" s="1" t="s">
        <v>7</v>
      </c>
      <c r="C78" s="1" t="s">
        <v>8</v>
      </c>
      <c r="D78" s="1" t="s">
        <v>9</v>
      </c>
      <c r="E78" s="1" t="s">
        <v>171</v>
      </c>
      <c r="F78" s="1" t="s">
        <v>241</v>
      </c>
      <c r="G78" s="1" t="s">
        <v>242</v>
      </c>
      <c r="H78" s="1">
        <f>10+48.17+1.55+2.5+2.5</f>
        <v>64.72</v>
      </c>
      <c r="I78" s="1" t="s">
        <v>243</v>
      </c>
    </row>
    <row r="79" spans="1:9" ht="25.05" customHeight="1" x14ac:dyDescent="0.25">
      <c r="A79">
        <v>78</v>
      </c>
      <c r="B79" s="1" t="s">
        <v>7</v>
      </c>
      <c r="C79" s="1" t="s">
        <v>8</v>
      </c>
      <c r="D79" s="1" t="s">
        <v>9</v>
      </c>
      <c r="E79" s="1" t="s">
        <v>171</v>
      </c>
      <c r="F79" s="1" t="s">
        <v>244</v>
      </c>
      <c r="G79" s="1" t="s">
        <v>245</v>
      </c>
      <c r="H79" s="1">
        <f>10+48.8+1.5+2.5+2.5</f>
        <v>65.3</v>
      </c>
      <c r="I79" s="1" t="s">
        <v>246</v>
      </c>
    </row>
    <row r="80" spans="1:9" ht="25.05" customHeight="1" x14ac:dyDescent="0.25">
      <c r="A80">
        <v>79</v>
      </c>
      <c r="B80" s="1" t="s">
        <v>7</v>
      </c>
      <c r="C80" s="1" t="s">
        <v>8</v>
      </c>
      <c r="D80" s="1" t="s">
        <v>9</v>
      </c>
      <c r="E80" s="1" t="s">
        <v>171</v>
      </c>
      <c r="F80" s="1" t="s">
        <v>247</v>
      </c>
      <c r="G80" s="1" t="s">
        <v>248</v>
      </c>
      <c r="H80" s="1">
        <f>11+51.08+1.83+2.5+2.5</f>
        <v>68.91</v>
      </c>
      <c r="I80" s="1" t="s">
        <v>249</v>
      </c>
    </row>
    <row r="81" spans="1:9" ht="25.05" customHeight="1" x14ac:dyDescent="0.25">
      <c r="A81">
        <v>80</v>
      </c>
      <c r="B81" s="1" t="s">
        <v>7</v>
      </c>
      <c r="C81" s="1" t="s">
        <v>8</v>
      </c>
      <c r="D81" s="1" t="s">
        <v>9</v>
      </c>
      <c r="E81" s="1" t="s">
        <v>171</v>
      </c>
      <c r="F81" s="1" t="s">
        <v>250</v>
      </c>
      <c r="G81" s="1" t="s">
        <v>251</v>
      </c>
      <c r="H81" s="1">
        <f>10+49.06+1.52+2.5+2.5</f>
        <v>65.580000000000013</v>
      </c>
      <c r="I81" s="1" t="s">
        <v>252</v>
      </c>
    </row>
    <row r="82" spans="1:9" ht="25.05" customHeight="1" x14ac:dyDescent="0.25">
      <c r="A82">
        <v>81</v>
      </c>
      <c r="B82" s="1" t="s">
        <v>7</v>
      </c>
      <c r="C82" s="1" t="s">
        <v>8</v>
      </c>
      <c r="D82" s="1" t="s">
        <v>9</v>
      </c>
      <c r="E82" s="1" t="s">
        <v>171</v>
      </c>
      <c r="F82" s="1" t="s">
        <v>253</v>
      </c>
      <c r="G82" s="1" t="s">
        <v>254</v>
      </c>
      <c r="H82" s="1">
        <f>5+51.84+1.3+3+3</f>
        <v>64.14</v>
      </c>
      <c r="I82" s="1" t="s">
        <v>255</v>
      </c>
    </row>
    <row r="83" spans="1:9" ht="25.05" customHeight="1" x14ac:dyDescent="0.25">
      <c r="A83">
        <v>82</v>
      </c>
      <c r="B83" s="1" t="s">
        <v>7</v>
      </c>
      <c r="C83" s="1" t="s">
        <v>8</v>
      </c>
      <c r="D83" s="1" t="s">
        <v>9</v>
      </c>
      <c r="E83" s="1" t="s">
        <v>256</v>
      </c>
      <c r="F83" s="1" t="s">
        <v>257</v>
      </c>
      <c r="G83" s="1" t="s">
        <v>258</v>
      </c>
      <c r="H83" s="1">
        <f>10.69+52.85+1.5+0+0.4</f>
        <v>65.44</v>
      </c>
      <c r="I83" s="1" t="s">
        <v>259</v>
      </c>
    </row>
    <row r="84" spans="1:9" ht="25.05" customHeight="1" x14ac:dyDescent="0.25">
      <c r="A84">
        <v>83</v>
      </c>
      <c r="B84" s="1" t="s">
        <v>7</v>
      </c>
      <c r="C84" s="1" t="s">
        <v>8</v>
      </c>
      <c r="D84" s="1" t="s">
        <v>9</v>
      </c>
      <c r="E84" s="1" t="s">
        <v>256</v>
      </c>
      <c r="F84" s="1" t="s">
        <v>260</v>
      </c>
      <c r="G84" s="1" t="s">
        <v>261</v>
      </c>
      <c r="H84" s="1">
        <f>9.89+50.07+1.96+0+0</f>
        <v>61.92</v>
      </c>
      <c r="I84" s="1" t="s">
        <v>262</v>
      </c>
    </row>
    <row r="85" spans="1:9" ht="25.05" customHeight="1" x14ac:dyDescent="0.25">
      <c r="A85">
        <v>84</v>
      </c>
      <c r="B85" s="1" t="s">
        <v>7</v>
      </c>
      <c r="C85" s="1" t="s">
        <v>8</v>
      </c>
      <c r="D85" s="1" t="s">
        <v>9</v>
      </c>
      <c r="E85" s="1" t="s">
        <v>256</v>
      </c>
      <c r="F85" s="1" t="s">
        <v>263</v>
      </c>
      <c r="G85" s="1" t="s">
        <v>264</v>
      </c>
      <c r="H85" s="1">
        <f>9.89+48.8+1.99+0+0</f>
        <v>60.68</v>
      </c>
      <c r="I85" s="1" t="s">
        <v>265</v>
      </c>
    </row>
    <row r="86" spans="1:9" ht="25.05" customHeight="1" x14ac:dyDescent="0.25">
      <c r="A86">
        <v>85</v>
      </c>
      <c r="B86" s="1" t="s">
        <v>7</v>
      </c>
      <c r="C86" s="1" t="s">
        <v>8</v>
      </c>
      <c r="D86" s="1" t="s">
        <v>9</v>
      </c>
      <c r="E86" s="1" t="s">
        <v>256</v>
      </c>
      <c r="F86" s="1" t="s">
        <v>266</v>
      </c>
      <c r="G86" s="1" t="s">
        <v>267</v>
      </c>
      <c r="H86" s="1">
        <f>9.89+48.68+1.74+0+0</f>
        <v>60.31</v>
      </c>
      <c r="I86" s="1" t="s">
        <v>268</v>
      </c>
    </row>
    <row r="87" spans="1:9" ht="25.05" customHeight="1" x14ac:dyDescent="0.25">
      <c r="A87">
        <v>86</v>
      </c>
      <c r="B87" s="1" t="s">
        <v>7</v>
      </c>
      <c r="C87" s="1" t="s">
        <v>8</v>
      </c>
      <c r="D87" s="1" t="s">
        <v>9</v>
      </c>
      <c r="E87" s="1" t="s">
        <v>256</v>
      </c>
      <c r="F87" s="1" t="s">
        <v>269</v>
      </c>
      <c r="G87" s="1" t="s">
        <v>270</v>
      </c>
      <c r="H87" s="1">
        <f>9.89+48.93+1.77+0+0</f>
        <v>60.59</v>
      </c>
      <c r="I87" s="1" t="s">
        <v>271</v>
      </c>
    </row>
    <row r="88" spans="1:9" ht="25.05" customHeight="1" x14ac:dyDescent="0.25">
      <c r="A88">
        <v>87</v>
      </c>
      <c r="B88" s="1" t="s">
        <v>7</v>
      </c>
      <c r="C88" s="1" t="s">
        <v>8</v>
      </c>
      <c r="D88" s="1" t="s">
        <v>9</v>
      </c>
      <c r="E88" s="1" t="s">
        <v>256</v>
      </c>
      <c r="F88" s="1" t="s">
        <v>272</v>
      </c>
      <c r="G88" s="1" t="s">
        <v>273</v>
      </c>
      <c r="H88" s="1">
        <f>10.09+53.61+2.87+0+0.4</f>
        <v>66.970000000000013</v>
      </c>
      <c r="I88" s="1" t="s">
        <v>274</v>
      </c>
    </row>
    <row r="89" spans="1:9" ht="25.05" customHeight="1" x14ac:dyDescent="0.25">
      <c r="A89">
        <v>88</v>
      </c>
      <c r="B89" s="1" t="s">
        <v>7</v>
      </c>
      <c r="C89" s="1" t="s">
        <v>8</v>
      </c>
      <c r="D89" s="1" t="s">
        <v>9</v>
      </c>
      <c r="E89" s="1" t="s">
        <v>256</v>
      </c>
      <c r="F89" s="1" t="s">
        <v>275</v>
      </c>
      <c r="G89" s="1" t="s">
        <v>276</v>
      </c>
      <c r="H89" s="1">
        <f>11+51.59+1.5+0+0.4</f>
        <v>64.490000000000009</v>
      </c>
      <c r="I89" s="1" t="s">
        <v>277</v>
      </c>
    </row>
    <row r="90" spans="1:9" ht="25.05" customHeight="1" x14ac:dyDescent="0.25">
      <c r="A90">
        <v>89</v>
      </c>
      <c r="B90" s="1" t="s">
        <v>7</v>
      </c>
      <c r="C90" s="1" t="s">
        <v>8</v>
      </c>
      <c r="D90" s="1" t="s">
        <v>9</v>
      </c>
      <c r="E90" s="1" t="s">
        <v>256</v>
      </c>
      <c r="F90" s="1" t="s">
        <v>278</v>
      </c>
      <c r="G90" s="1" t="s">
        <v>279</v>
      </c>
      <c r="H90" s="1">
        <f>9.89+48.17+1.22+0+0</f>
        <v>59.28</v>
      </c>
      <c r="I90" s="1" t="s">
        <v>280</v>
      </c>
    </row>
    <row r="91" spans="1:9" ht="25.05" customHeight="1" x14ac:dyDescent="0.25">
      <c r="A91">
        <v>90</v>
      </c>
      <c r="B91" s="1" t="s">
        <v>7</v>
      </c>
      <c r="C91" s="1" t="s">
        <v>8</v>
      </c>
      <c r="D91" s="1" t="s">
        <v>9</v>
      </c>
      <c r="E91" s="1" t="s">
        <v>256</v>
      </c>
      <c r="F91" s="1" t="s">
        <v>281</v>
      </c>
      <c r="G91" s="1" t="s">
        <v>282</v>
      </c>
      <c r="H91" s="1">
        <f>9.89+50.95+1.61+0+0.4</f>
        <v>62.85</v>
      </c>
      <c r="I91" s="1" t="s">
        <v>283</v>
      </c>
    </row>
    <row r="92" spans="1:9" ht="25.05" customHeight="1" x14ac:dyDescent="0.25">
      <c r="A92">
        <v>91</v>
      </c>
      <c r="B92" s="1" t="s">
        <v>7</v>
      </c>
      <c r="C92" s="1" t="s">
        <v>8</v>
      </c>
      <c r="D92" s="1" t="s">
        <v>9</v>
      </c>
      <c r="E92" s="1" t="s">
        <v>256</v>
      </c>
      <c r="F92" s="1" t="s">
        <v>284</v>
      </c>
      <c r="G92" s="1" t="s">
        <v>285</v>
      </c>
      <c r="H92" s="1">
        <f>9.76+39.83+1.5+0+0</f>
        <v>51.089999999999996</v>
      </c>
      <c r="I92" s="1" t="s">
        <v>286</v>
      </c>
    </row>
    <row r="93" spans="1:9" ht="25.05" customHeight="1" x14ac:dyDescent="0.25">
      <c r="A93">
        <v>92</v>
      </c>
      <c r="B93" s="1" t="s">
        <v>7</v>
      </c>
      <c r="C93" s="1" t="s">
        <v>8</v>
      </c>
      <c r="D93" s="1" t="s">
        <v>9</v>
      </c>
      <c r="E93" s="1" t="s">
        <v>256</v>
      </c>
      <c r="F93" s="1" t="s">
        <v>287</v>
      </c>
      <c r="G93" s="1" t="s">
        <v>288</v>
      </c>
      <c r="H93" s="1">
        <f>10.8+52.85+1.95+0+0</f>
        <v>65.600000000000009</v>
      </c>
      <c r="I93" s="1" t="s">
        <v>289</v>
      </c>
    </row>
    <row r="94" spans="1:9" ht="25.05" customHeight="1" x14ac:dyDescent="0.25">
      <c r="A94">
        <v>93</v>
      </c>
      <c r="B94" s="1" t="s">
        <v>7</v>
      </c>
      <c r="C94" s="1" t="s">
        <v>8</v>
      </c>
      <c r="D94" s="1" t="s">
        <v>9</v>
      </c>
      <c r="E94" s="1" t="s">
        <v>256</v>
      </c>
      <c r="F94" s="1" t="s">
        <v>290</v>
      </c>
      <c r="G94" s="1" t="s">
        <v>291</v>
      </c>
      <c r="H94" s="1">
        <f>11+54.62+1.7+0+0</f>
        <v>67.320000000000007</v>
      </c>
      <c r="I94" s="1" t="s">
        <v>292</v>
      </c>
    </row>
    <row r="95" spans="1:9" ht="25.05" customHeight="1" x14ac:dyDescent="0.25">
      <c r="A95">
        <v>94</v>
      </c>
      <c r="B95" s="1" t="s">
        <v>7</v>
      </c>
      <c r="C95" s="1" t="s">
        <v>8</v>
      </c>
      <c r="D95" s="1" t="s">
        <v>9</v>
      </c>
      <c r="E95" s="1" t="s">
        <v>256</v>
      </c>
      <c r="F95" s="1" t="s">
        <v>293</v>
      </c>
      <c r="G95" s="1" t="s">
        <v>294</v>
      </c>
      <c r="H95" s="1">
        <f>9.89+50.95+1.33+0+0</f>
        <v>62.17</v>
      </c>
      <c r="I95" s="1" t="s">
        <v>295</v>
      </c>
    </row>
    <row r="96" spans="1:9" ht="25.05" customHeight="1" x14ac:dyDescent="0.25">
      <c r="A96">
        <v>95</v>
      </c>
      <c r="B96" s="1" t="s">
        <v>7</v>
      </c>
      <c r="C96" s="1" t="s">
        <v>8</v>
      </c>
      <c r="D96" s="1" t="s">
        <v>9</v>
      </c>
      <c r="E96" s="1" t="s">
        <v>256</v>
      </c>
      <c r="F96" s="1" t="s">
        <v>296</v>
      </c>
      <c r="G96" s="1" t="s">
        <v>297</v>
      </c>
      <c r="H96" s="1">
        <f>10.69+46.53+1.5+0+0.3</f>
        <v>59.019999999999996</v>
      </c>
      <c r="I96" s="1" t="s">
        <v>298</v>
      </c>
    </row>
    <row r="97" spans="1:9" ht="25.05" customHeight="1" x14ac:dyDescent="0.25">
      <c r="A97">
        <v>96</v>
      </c>
      <c r="B97" s="1" t="s">
        <v>7</v>
      </c>
      <c r="C97" s="1" t="s">
        <v>8</v>
      </c>
      <c r="D97" s="1" t="s">
        <v>9</v>
      </c>
      <c r="E97" s="1" t="s">
        <v>256</v>
      </c>
      <c r="F97" s="1" t="s">
        <v>299</v>
      </c>
      <c r="G97" s="1" t="s">
        <v>300</v>
      </c>
      <c r="H97" s="1">
        <f>10+49.06+1.5+0+0</f>
        <v>60.56</v>
      </c>
      <c r="I97" s="1" t="s">
        <v>301</v>
      </c>
    </row>
    <row r="98" spans="1:9" ht="25.05" customHeight="1" x14ac:dyDescent="0.25">
      <c r="A98">
        <v>97</v>
      </c>
      <c r="B98" s="1" t="s">
        <v>7</v>
      </c>
      <c r="C98" s="1" t="s">
        <v>8</v>
      </c>
      <c r="D98" s="1" t="s">
        <v>9</v>
      </c>
      <c r="E98" s="1" t="s">
        <v>256</v>
      </c>
      <c r="F98" s="1" t="s">
        <v>302</v>
      </c>
      <c r="G98" s="1" t="s">
        <v>303</v>
      </c>
      <c r="H98" s="1">
        <f>9.89+48.43+1.19+0+0.4</f>
        <v>59.91</v>
      </c>
      <c r="I98" s="1" t="s">
        <v>304</v>
      </c>
    </row>
    <row r="99" spans="1:9" ht="25.05" customHeight="1" x14ac:dyDescent="0.25">
      <c r="A99">
        <v>98</v>
      </c>
      <c r="B99" s="1" t="s">
        <v>7</v>
      </c>
      <c r="C99" s="1" t="s">
        <v>8</v>
      </c>
      <c r="D99" s="1" t="s">
        <v>9</v>
      </c>
      <c r="E99" s="1" t="s">
        <v>256</v>
      </c>
      <c r="F99" s="1" t="s">
        <v>305</v>
      </c>
      <c r="G99" s="1" t="s">
        <v>306</v>
      </c>
      <c r="H99" s="1">
        <f>9.89+50.07+1.71+0+0.6</f>
        <v>62.27</v>
      </c>
      <c r="I99" s="1" t="s">
        <v>307</v>
      </c>
    </row>
    <row r="100" spans="1:9" ht="25.05" customHeight="1" x14ac:dyDescent="0.25">
      <c r="A100">
        <v>99</v>
      </c>
      <c r="B100" s="1" t="s">
        <v>7</v>
      </c>
      <c r="C100" s="1" t="s">
        <v>8</v>
      </c>
      <c r="D100" s="1" t="s">
        <v>9</v>
      </c>
      <c r="E100" s="1" t="s">
        <v>256</v>
      </c>
      <c r="F100" s="1" t="s">
        <v>308</v>
      </c>
      <c r="G100" s="1" t="s">
        <v>309</v>
      </c>
      <c r="H100" s="1">
        <f>10+52.08+1.36+0+0</f>
        <v>63.44</v>
      </c>
      <c r="I100" s="1" t="s">
        <v>310</v>
      </c>
    </row>
    <row r="101" spans="1:9" ht="25.05" customHeight="1" x14ac:dyDescent="0.25">
      <c r="A101">
        <v>100</v>
      </c>
      <c r="B101" s="1" t="s">
        <v>7</v>
      </c>
      <c r="C101" s="1" t="s">
        <v>8</v>
      </c>
      <c r="D101" s="1" t="s">
        <v>9</v>
      </c>
      <c r="E101" s="1" t="s">
        <v>256</v>
      </c>
      <c r="F101" s="1" t="s">
        <v>311</v>
      </c>
      <c r="G101" s="1" t="s">
        <v>312</v>
      </c>
      <c r="H101" s="1">
        <f>9.89+49.82+1.53+0+0</f>
        <v>61.24</v>
      </c>
      <c r="I101" s="1" t="s">
        <v>313</v>
      </c>
    </row>
    <row r="102" spans="1:9" ht="25.05" customHeight="1" x14ac:dyDescent="0.25">
      <c r="A102">
        <v>101</v>
      </c>
      <c r="B102" s="1" t="s">
        <v>7</v>
      </c>
      <c r="C102" s="1" t="s">
        <v>8</v>
      </c>
      <c r="D102" s="1" t="s">
        <v>9</v>
      </c>
      <c r="E102" s="1" t="s">
        <v>256</v>
      </c>
      <c r="F102" s="1" t="s">
        <v>314</v>
      </c>
      <c r="G102" s="1" t="s">
        <v>315</v>
      </c>
      <c r="H102" s="1">
        <f>9.89+51.97+1.46+0+0</f>
        <v>63.32</v>
      </c>
      <c r="I102" s="1" t="s">
        <v>316</v>
      </c>
    </row>
    <row r="103" spans="1:9" ht="25.05" customHeight="1" x14ac:dyDescent="0.25">
      <c r="A103">
        <v>102</v>
      </c>
      <c r="B103" s="1" t="s">
        <v>7</v>
      </c>
      <c r="C103" s="1" t="s">
        <v>8</v>
      </c>
      <c r="D103" s="1" t="s">
        <v>9</v>
      </c>
      <c r="E103" s="1" t="s">
        <v>256</v>
      </c>
      <c r="F103" s="1" t="s">
        <v>317</v>
      </c>
      <c r="G103" s="1" t="s">
        <v>318</v>
      </c>
      <c r="H103" s="1">
        <f>9.89+48.17+1.48+0+0</f>
        <v>59.54</v>
      </c>
      <c r="I103" s="1" t="s">
        <v>319</v>
      </c>
    </row>
    <row r="104" spans="1:9" ht="25.05" customHeight="1" x14ac:dyDescent="0.25">
      <c r="A104">
        <v>103</v>
      </c>
      <c r="B104" s="1" t="s">
        <v>7</v>
      </c>
      <c r="C104" s="1" t="s">
        <v>8</v>
      </c>
      <c r="D104" s="1" t="s">
        <v>9</v>
      </c>
      <c r="E104" s="1" t="s">
        <v>256</v>
      </c>
      <c r="F104" s="1" t="s">
        <v>320</v>
      </c>
      <c r="G104" s="1" t="s">
        <v>321</v>
      </c>
      <c r="H104" s="1">
        <f>10+54.3+1.55+0+1.9</f>
        <v>67.75</v>
      </c>
      <c r="I104" s="1" t="s">
        <v>322</v>
      </c>
    </row>
    <row r="105" spans="1:9" ht="25.05" customHeight="1" x14ac:dyDescent="0.25">
      <c r="A105">
        <v>104</v>
      </c>
      <c r="B105" s="1" t="s">
        <v>7</v>
      </c>
      <c r="C105" s="1" t="s">
        <v>8</v>
      </c>
      <c r="D105" s="1" t="s">
        <v>9</v>
      </c>
      <c r="E105" s="1" t="s">
        <v>256</v>
      </c>
      <c r="F105" s="1" t="s">
        <v>323</v>
      </c>
      <c r="G105" s="1" t="s">
        <v>324</v>
      </c>
      <c r="H105" s="1">
        <f>9.91+49.44+1.37+0+0</f>
        <v>60.719999999999992</v>
      </c>
      <c r="I105" s="1" t="s">
        <v>325</v>
      </c>
    </row>
    <row r="106" spans="1:9" ht="25.05" customHeight="1" x14ac:dyDescent="0.25">
      <c r="A106">
        <v>105</v>
      </c>
      <c r="B106" s="1" t="s">
        <v>7</v>
      </c>
      <c r="C106" s="1" t="s">
        <v>8</v>
      </c>
      <c r="D106" s="1" t="s">
        <v>9</v>
      </c>
      <c r="E106" s="1" t="s">
        <v>256</v>
      </c>
      <c r="F106" s="1" t="s">
        <v>326</v>
      </c>
      <c r="G106" s="1" t="s">
        <v>327</v>
      </c>
      <c r="H106" s="1">
        <f>10+47.03+1.44+0+0.5</f>
        <v>58.97</v>
      </c>
      <c r="I106" s="1" t="s">
        <v>328</v>
      </c>
    </row>
    <row r="107" spans="1:9" ht="25.05" customHeight="1" x14ac:dyDescent="0.25">
      <c r="A107">
        <v>106</v>
      </c>
      <c r="B107" s="1" t="s">
        <v>7</v>
      </c>
      <c r="C107" s="1" t="s">
        <v>8</v>
      </c>
      <c r="D107" s="1" t="s">
        <v>9</v>
      </c>
      <c r="E107" s="1" t="s">
        <v>256</v>
      </c>
      <c r="F107" s="1" t="s">
        <v>329</v>
      </c>
      <c r="G107" s="1" t="s">
        <v>330</v>
      </c>
      <c r="H107" s="1">
        <f>9.89+49.94+1.55+0+0.4</f>
        <v>61.779999999999994</v>
      </c>
      <c r="I107" s="1" t="s">
        <v>331</v>
      </c>
    </row>
    <row r="108" spans="1:9" ht="25.05" customHeight="1" x14ac:dyDescent="0.25">
      <c r="A108">
        <v>107</v>
      </c>
      <c r="B108" s="1" t="s">
        <v>7</v>
      </c>
      <c r="C108" s="1" t="s">
        <v>8</v>
      </c>
      <c r="D108" s="1" t="s">
        <v>9</v>
      </c>
      <c r="E108" s="1" t="s">
        <v>256</v>
      </c>
      <c r="F108" s="1" t="s">
        <v>332</v>
      </c>
      <c r="G108" s="1" t="s">
        <v>333</v>
      </c>
      <c r="H108" s="1">
        <f>9.89+48.8+1.89+0+0</f>
        <v>60.58</v>
      </c>
      <c r="I108" s="1" t="s">
        <v>334</v>
      </c>
    </row>
    <row r="109" spans="1:9" ht="25.05" customHeight="1" x14ac:dyDescent="0.25">
      <c r="A109">
        <v>108</v>
      </c>
      <c r="B109" s="1" t="s">
        <v>7</v>
      </c>
      <c r="C109" s="1" t="s">
        <v>8</v>
      </c>
      <c r="D109" s="1" t="s">
        <v>9</v>
      </c>
      <c r="E109" s="1" t="s">
        <v>256</v>
      </c>
      <c r="F109" s="1" t="s">
        <v>335</v>
      </c>
      <c r="G109" s="1" t="s">
        <v>336</v>
      </c>
      <c r="H109" s="1">
        <f>9.89+50.7+1.46+0+0</f>
        <v>62.050000000000004</v>
      </c>
      <c r="I109" s="1" t="s">
        <v>337</v>
      </c>
    </row>
    <row r="110" spans="1:9" ht="25.05" customHeight="1" x14ac:dyDescent="0.25">
      <c r="A110">
        <v>109</v>
      </c>
      <c r="B110" s="1" t="s">
        <v>7</v>
      </c>
      <c r="C110" s="1" t="s">
        <v>8</v>
      </c>
      <c r="D110" s="1" t="s">
        <v>9</v>
      </c>
      <c r="E110" s="1" t="s">
        <v>338</v>
      </c>
      <c r="F110" s="1" t="s">
        <v>339</v>
      </c>
      <c r="G110" s="1" t="s">
        <v>340</v>
      </c>
      <c r="H110" s="1">
        <f>9.98+46.36+1.98+2.5+2.5</f>
        <v>63.32</v>
      </c>
      <c r="I110" s="1" t="s">
        <v>341</v>
      </c>
    </row>
    <row r="111" spans="1:9" ht="25.05" customHeight="1" x14ac:dyDescent="0.25">
      <c r="A111">
        <v>110</v>
      </c>
      <c r="B111" s="1" t="s">
        <v>7</v>
      </c>
      <c r="C111" s="1" t="s">
        <v>8</v>
      </c>
      <c r="D111" s="1" t="s">
        <v>9</v>
      </c>
      <c r="E111" s="1" t="s">
        <v>338</v>
      </c>
      <c r="F111" s="1" t="s">
        <v>342</v>
      </c>
      <c r="G111" s="1" t="s">
        <v>343</v>
      </c>
      <c r="H111" s="1">
        <f>5+51.02+1.66+3+2.5</f>
        <v>63.18</v>
      </c>
      <c r="I111" s="1" t="s">
        <v>344</v>
      </c>
    </row>
    <row r="112" spans="1:9" ht="25.05" customHeight="1" x14ac:dyDescent="0.25">
      <c r="A112">
        <v>111</v>
      </c>
      <c r="B112" s="1" t="s">
        <v>7</v>
      </c>
      <c r="C112" s="1" t="s">
        <v>8</v>
      </c>
      <c r="D112" s="1" t="s">
        <v>9</v>
      </c>
      <c r="E112" s="1" t="s">
        <v>338</v>
      </c>
      <c r="F112" s="1" t="s">
        <v>345</v>
      </c>
      <c r="G112" s="1" t="s">
        <v>346</v>
      </c>
      <c r="H112" s="1">
        <f>10.8+46.25+1.65+3+3</f>
        <v>64.699999999999989</v>
      </c>
      <c r="I112" s="1" t="s">
        <v>347</v>
      </c>
    </row>
    <row r="113" spans="1:9" ht="25.05" customHeight="1" x14ac:dyDescent="0.25">
      <c r="A113">
        <v>112</v>
      </c>
      <c r="B113" s="1" t="s">
        <v>7</v>
      </c>
      <c r="C113" s="1" t="s">
        <v>8</v>
      </c>
      <c r="D113" s="1" t="s">
        <v>9</v>
      </c>
      <c r="E113" s="1" t="s">
        <v>338</v>
      </c>
      <c r="F113" s="1" t="s">
        <v>348</v>
      </c>
      <c r="G113" s="1" t="s">
        <v>349</v>
      </c>
      <c r="H113" s="1">
        <f>10.98+57.75+2.03+2.5+2.5</f>
        <v>75.760000000000005</v>
      </c>
      <c r="I113" s="1" t="s">
        <v>350</v>
      </c>
    </row>
    <row r="114" spans="1:9" ht="25.05" customHeight="1" x14ac:dyDescent="0.25">
      <c r="A114">
        <v>113</v>
      </c>
      <c r="B114" s="1" t="s">
        <v>7</v>
      </c>
      <c r="C114" s="1" t="s">
        <v>8</v>
      </c>
      <c r="D114" s="1" t="s">
        <v>9</v>
      </c>
      <c r="E114" s="1" t="s">
        <v>338</v>
      </c>
      <c r="F114" s="1" t="s">
        <v>351</v>
      </c>
      <c r="G114" s="1" t="s">
        <v>352</v>
      </c>
      <c r="H114" s="1">
        <f>9.98+46.02+1.72+2.5+2.5</f>
        <v>62.72</v>
      </c>
      <c r="I114" s="1" t="s">
        <v>353</v>
      </c>
    </row>
    <row r="115" spans="1:9" ht="25.05" customHeight="1" x14ac:dyDescent="0.25">
      <c r="A115">
        <v>114</v>
      </c>
      <c r="B115" s="1" t="s">
        <v>7</v>
      </c>
      <c r="C115" s="1" t="s">
        <v>8</v>
      </c>
      <c r="D115" s="1" t="s">
        <v>9</v>
      </c>
      <c r="E115" s="1" t="s">
        <v>338</v>
      </c>
      <c r="F115" s="1" t="s">
        <v>354</v>
      </c>
      <c r="G115" s="1" t="s">
        <v>355</v>
      </c>
      <c r="H115" s="1">
        <f>10+49.77+1.44+2.5+3</f>
        <v>66.710000000000008</v>
      </c>
      <c r="I115" s="1" t="s">
        <v>356</v>
      </c>
    </row>
    <row r="116" spans="1:9" ht="25.05" customHeight="1" x14ac:dyDescent="0.25">
      <c r="A116">
        <v>115</v>
      </c>
      <c r="B116" s="1" t="s">
        <v>7</v>
      </c>
      <c r="C116" s="1" t="s">
        <v>8</v>
      </c>
      <c r="D116" s="1" t="s">
        <v>9</v>
      </c>
      <c r="E116" s="1" t="s">
        <v>338</v>
      </c>
      <c r="F116" s="1" t="s">
        <v>357</v>
      </c>
      <c r="G116" s="1" t="s">
        <v>358</v>
      </c>
      <c r="H116" s="1">
        <f>4.98+44.32+1.51+2.5+2.5</f>
        <v>55.809999999999995</v>
      </c>
      <c r="I116" s="1" t="s">
        <v>359</v>
      </c>
    </row>
    <row r="117" spans="1:9" ht="25.05" customHeight="1" x14ac:dyDescent="0.25">
      <c r="A117">
        <v>116</v>
      </c>
      <c r="B117" s="1" t="s">
        <v>7</v>
      </c>
      <c r="C117" s="1" t="s">
        <v>8</v>
      </c>
      <c r="D117" s="1" t="s">
        <v>9</v>
      </c>
      <c r="E117" s="1" t="s">
        <v>338</v>
      </c>
      <c r="F117" s="1" t="s">
        <v>360</v>
      </c>
      <c r="G117" s="1" t="s">
        <v>361</v>
      </c>
      <c r="H117" s="1">
        <f>11+51.48+1.73+2.5+3</f>
        <v>69.709999999999994</v>
      </c>
      <c r="I117" s="1" t="s">
        <v>362</v>
      </c>
    </row>
    <row r="118" spans="1:9" ht="25.05" customHeight="1" x14ac:dyDescent="0.25">
      <c r="A118">
        <v>117</v>
      </c>
      <c r="B118" s="1" t="s">
        <v>7</v>
      </c>
      <c r="C118" s="1" t="s">
        <v>8</v>
      </c>
      <c r="D118" s="1" t="s">
        <v>9</v>
      </c>
      <c r="E118" s="1" t="s">
        <v>338</v>
      </c>
      <c r="F118" s="1" t="s">
        <v>363</v>
      </c>
      <c r="G118" s="1" t="s">
        <v>364</v>
      </c>
      <c r="H118" s="1">
        <f>9.98+51.02+1.8+2.5+2.5</f>
        <v>67.8</v>
      </c>
      <c r="I118" s="1" t="s">
        <v>365</v>
      </c>
    </row>
    <row r="119" spans="1:9" ht="25.05" customHeight="1" x14ac:dyDescent="0.25">
      <c r="A119">
        <v>118</v>
      </c>
      <c r="B119" s="1" t="s">
        <v>7</v>
      </c>
      <c r="C119" s="1" t="s">
        <v>8</v>
      </c>
      <c r="D119" s="1" t="s">
        <v>9</v>
      </c>
      <c r="E119" s="1" t="s">
        <v>338</v>
      </c>
      <c r="F119" s="1" t="s">
        <v>366</v>
      </c>
      <c r="G119" s="1" t="s">
        <v>367</v>
      </c>
      <c r="H119" s="1">
        <f>9.98+58.45+1.96+2.5+2.5</f>
        <v>75.39</v>
      </c>
      <c r="I119" s="1" t="s">
        <v>368</v>
      </c>
    </row>
    <row r="120" spans="1:9" ht="25.05" customHeight="1" x14ac:dyDescent="0.25">
      <c r="A120">
        <v>119</v>
      </c>
      <c r="B120" s="1" t="s">
        <v>7</v>
      </c>
      <c r="C120" s="1" t="s">
        <v>8</v>
      </c>
      <c r="D120" s="1" t="s">
        <v>9</v>
      </c>
      <c r="E120" s="1" t="s">
        <v>338</v>
      </c>
      <c r="F120" s="1" t="s">
        <v>369</v>
      </c>
      <c r="G120" s="1" t="s">
        <v>370</v>
      </c>
      <c r="H120" s="1">
        <f>10.78+49.36+1.51+2.5+2.5</f>
        <v>66.650000000000006</v>
      </c>
      <c r="I120" s="1" t="s">
        <v>371</v>
      </c>
    </row>
    <row r="121" spans="1:9" ht="25.05" customHeight="1" x14ac:dyDescent="0.25">
      <c r="A121">
        <v>120</v>
      </c>
      <c r="B121" s="1" t="s">
        <v>7</v>
      </c>
      <c r="C121" s="1" t="s">
        <v>8</v>
      </c>
      <c r="D121" s="1" t="s">
        <v>9</v>
      </c>
      <c r="E121" s="1" t="s">
        <v>338</v>
      </c>
      <c r="F121" s="1" t="s">
        <v>372</v>
      </c>
      <c r="G121" s="1" t="s">
        <v>373</v>
      </c>
      <c r="H121" s="1">
        <f>9.98+46.82+1.59+2.5+2.5</f>
        <v>63.39</v>
      </c>
      <c r="I121" s="1" t="s">
        <v>374</v>
      </c>
    </row>
    <row r="122" spans="1:9" ht="25.05" customHeight="1" x14ac:dyDescent="0.25">
      <c r="A122">
        <v>121</v>
      </c>
      <c r="B122" s="1" t="s">
        <v>7</v>
      </c>
      <c r="C122" s="1" t="s">
        <v>8</v>
      </c>
      <c r="D122" s="1" t="s">
        <v>9</v>
      </c>
      <c r="E122" s="1" t="s">
        <v>338</v>
      </c>
      <c r="F122" s="1" t="s">
        <v>375</v>
      </c>
      <c r="G122" s="1" t="s">
        <v>376</v>
      </c>
      <c r="H122" s="1">
        <f>10.78+49+1.75+2.5+2.5</f>
        <v>66.53</v>
      </c>
      <c r="I122" s="1" t="s">
        <v>377</v>
      </c>
    </row>
    <row r="123" spans="1:9" ht="25.05" customHeight="1" x14ac:dyDescent="0.25">
      <c r="A123">
        <v>122</v>
      </c>
      <c r="B123" s="1" t="s">
        <v>7</v>
      </c>
      <c r="C123" s="1" t="s">
        <v>8</v>
      </c>
      <c r="D123" s="1" t="s">
        <v>9</v>
      </c>
      <c r="E123" s="1" t="s">
        <v>338</v>
      </c>
      <c r="F123" s="1" t="s">
        <v>378</v>
      </c>
      <c r="G123" s="1" t="s">
        <v>379</v>
      </c>
      <c r="H123" s="1">
        <f>9.98+49.43+1.39+2.5+2.5</f>
        <v>65.8</v>
      </c>
      <c r="I123" s="1" t="s">
        <v>380</v>
      </c>
    </row>
    <row r="124" spans="1:9" ht="25.05" customHeight="1" x14ac:dyDescent="0.25">
      <c r="A124">
        <v>123</v>
      </c>
      <c r="B124" s="1" t="s">
        <v>7</v>
      </c>
      <c r="C124" s="1" t="s">
        <v>8</v>
      </c>
      <c r="D124" s="1" t="s">
        <v>9</v>
      </c>
      <c r="E124" s="1" t="s">
        <v>338</v>
      </c>
      <c r="F124" s="1" t="s">
        <v>381</v>
      </c>
      <c r="G124" s="1" t="s">
        <v>382</v>
      </c>
      <c r="H124" s="1">
        <f>8.98+50.34+1.25+3+2.5</f>
        <v>66.070000000000007</v>
      </c>
      <c r="I124" s="1" t="s">
        <v>383</v>
      </c>
    </row>
    <row r="125" spans="1:9" ht="25.05" customHeight="1" x14ac:dyDescent="0.25">
      <c r="A125">
        <v>124</v>
      </c>
      <c r="B125" s="1" t="s">
        <v>7</v>
      </c>
      <c r="C125" s="1" t="s">
        <v>8</v>
      </c>
      <c r="D125" s="1" t="s">
        <v>9</v>
      </c>
      <c r="E125" s="1" t="s">
        <v>338</v>
      </c>
      <c r="F125" s="1" t="s">
        <v>384</v>
      </c>
      <c r="G125" s="1" t="s">
        <v>385</v>
      </c>
      <c r="H125" s="1">
        <f>4.98+48.86+1.42+2.5+2.5</f>
        <v>60.260000000000005</v>
      </c>
      <c r="I125" s="1" t="s">
        <v>386</v>
      </c>
    </row>
    <row r="126" spans="1:9" ht="25.05" customHeight="1" x14ac:dyDescent="0.25">
      <c r="A126">
        <v>125</v>
      </c>
      <c r="B126" s="1" t="s">
        <v>7</v>
      </c>
      <c r="C126" s="1" t="s">
        <v>8</v>
      </c>
      <c r="D126" s="1" t="s">
        <v>9</v>
      </c>
      <c r="E126" s="1" t="s">
        <v>338</v>
      </c>
      <c r="F126" s="1" t="s">
        <v>387</v>
      </c>
      <c r="G126" s="1" t="s">
        <v>388</v>
      </c>
      <c r="H126" s="1">
        <f>10+45+1.78+2.5+3</f>
        <v>62.28</v>
      </c>
      <c r="I126" s="1" t="s">
        <v>389</v>
      </c>
    </row>
    <row r="127" spans="1:9" ht="25.05" customHeight="1" x14ac:dyDescent="0.25">
      <c r="A127">
        <v>126</v>
      </c>
      <c r="B127" s="1" t="s">
        <v>7</v>
      </c>
      <c r="C127" s="1" t="s">
        <v>8</v>
      </c>
      <c r="D127" s="1" t="s">
        <v>9</v>
      </c>
      <c r="E127" s="1" t="s">
        <v>338</v>
      </c>
      <c r="F127" s="1" t="s">
        <v>390</v>
      </c>
      <c r="G127" s="1" t="s">
        <v>391</v>
      </c>
      <c r="H127" s="1">
        <f>10.8+49.39+1.52+3+3</f>
        <v>67.710000000000008</v>
      </c>
      <c r="I127" s="1" t="s">
        <v>392</v>
      </c>
    </row>
    <row r="128" spans="1:9" ht="25.05" customHeight="1" x14ac:dyDescent="0.25">
      <c r="A128">
        <v>127</v>
      </c>
      <c r="B128" s="1" t="s">
        <v>7</v>
      </c>
      <c r="C128" s="1" t="s">
        <v>8</v>
      </c>
      <c r="D128" s="1" t="s">
        <v>9</v>
      </c>
      <c r="E128" s="1" t="s">
        <v>338</v>
      </c>
      <c r="F128" s="1" t="s">
        <v>393</v>
      </c>
      <c r="G128" s="1" t="s">
        <v>394</v>
      </c>
      <c r="H128" s="1">
        <f>10.78+49.36+1.92+2.5+3</f>
        <v>67.56</v>
      </c>
      <c r="I128" s="1" t="s">
        <v>395</v>
      </c>
    </row>
    <row r="129" spans="1:9" ht="25.05" customHeight="1" x14ac:dyDescent="0.25">
      <c r="A129">
        <v>128</v>
      </c>
      <c r="B129" s="1" t="s">
        <v>7</v>
      </c>
      <c r="C129" s="1" t="s">
        <v>8</v>
      </c>
      <c r="D129" s="1" t="s">
        <v>9</v>
      </c>
      <c r="E129" s="1" t="s">
        <v>338</v>
      </c>
      <c r="F129" s="1" t="s">
        <v>396</v>
      </c>
      <c r="G129" s="1" t="s">
        <v>397</v>
      </c>
      <c r="H129" s="1">
        <f>10.78+47.61+1.91+2.5+2.5</f>
        <v>65.3</v>
      </c>
      <c r="I129" s="1" t="s">
        <v>398</v>
      </c>
    </row>
    <row r="130" spans="1:9" ht="25.05" customHeight="1" x14ac:dyDescent="0.25">
      <c r="A130">
        <v>129</v>
      </c>
      <c r="B130" s="1" t="s">
        <v>7</v>
      </c>
      <c r="C130" s="1" t="s">
        <v>8</v>
      </c>
      <c r="D130" s="1" t="s">
        <v>9</v>
      </c>
      <c r="E130" s="1" t="s">
        <v>338</v>
      </c>
      <c r="F130" s="1" t="s">
        <v>399</v>
      </c>
      <c r="G130" s="1" t="s">
        <v>400</v>
      </c>
      <c r="H130" s="1">
        <f>10+51.36+1.63+3+3</f>
        <v>68.990000000000009</v>
      </c>
      <c r="I130" s="1" t="s">
        <v>401</v>
      </c>
    </row>
    <row r="131" spans="1:9" ht="25.05" customHeight="1" x14ac:dyDescent="0.25">
      <c r="A131">
        <v>130</v>
      </c>
      <c r="B131" s="1" t="s">
        <v>7</v>
      </c>
      <c r="C131" s="1" t="s">
        <v>8</v>
      </c>
      <c r="D131" s="1" t="s">
        <v>9</v>
      </c>
      <c r="E131" s="1" t="s">
        <v>338</v>
      </c>
      <c r="F131" s="1" t="s">
        <v>402</v>
      </c>
      <c r="G131" s="1" t="s">
        <v>403</v>
      </c>
      <c r="H131" s="1">
        <f>10.8+48.3+1.76+3+4.15</f>
        <v>68.009999999999991</v>
      </c>
      <c r="I131" s="1" t="s">
        <v>404</v>
      </c>
    </row>
    <row r="132" spans="1:9" ht="25.05" customHeight="1" x14ac:dyDescent="0.25">
      <c r="A132">
        <v>131</v>
      </c>
      <c r="B132" s="1" t="s">
        <v>7</v>
      </c>
      <c r="C132" s="1" t="s">
        <v>8</v>
      </c>
      <c r="D132" s="1" t="s">
        <v>9</v>
      </c>
      <c r="E132" s="1" t="s">
        <v>338</v>
      </c>
      <c r="F132" s="1" t="s">
        <v>405</v>
      </c>
      <c r="G132" s="1" t="s">
        <v>406</v>
      </c>
      <c r="H132" s="1">
        <f>9.98+45.57+1.55+2.5+2.5</f>
        <v>62.099999999999994</v>
      </c>
      <c r="I132" s="1" t="s">
        <v>407</v>
      </c>
    </row>
    <row r="133" spans="1:9" ht="25.05" customHeight="1" x14ac:dyDescent="0.25">
      <c r="A133">
        <v>132</v>
      </c>
      <c r="B133" s="1" t="s">
        <v>7</v>
      </c>
      <c r="C133" s="1" t="s">
        <v>8</v>
      </c>
      <c r="D133" s="1" t="s">
        <v>9</v>
      </c>
      <c r="E133" s="1" t="s">
        <v>338</v>
      </c>
      <c r="F133" s="1" t="s">
        <v>408</v>
      </c>
      <c r="G133" s="1" t="s">
        <v>409</v>
      </c>
      <c r="H133" s="1">
        <f>10.78+49.2+1.64+2.5+2.5</f>
        <v>66.62</v>
      </c>
      <c r="I133" s="1" t="s">
        <v>410</v>
      </c>
    </row>
    <row r="134" spans="1:9" ht="25.05" customHeight="1" x14ac:dyDescent="0.25">
      <c r="A134">
        <v>133</v>
      </c>
      <c r="B134" s="1" t="s">
        <v>7</v>
      </c>
      <c r="C134" s="1" t="s">
        <v>8</v>
      </c>
      <c r="D134" s="1" t="s">
        <v>9</v>
      </c>
      <c r="E134" s="1" t="s">
        <v>338</v>
      </c>
      <c r="F134" s="1" t="s">
        <v>411</v>
      </c>
      <c r="G134" s="1" t="s">
        <v>412</v>
      </c>
      <c r="H134" s="1">
        <f>10.78+50.45+1.94+3+4.5</f>
        <v>70.67</v>
      </c>
      <c r="I134" s="1" t="s">
        <v>413</v>
      </c>
    </row>
    <row r="135" spans="1:9" ht="25.05" customHeight="1" x14ac:dyDescent="0.25">
      <c r="A135">
        <v>134</v>
      </c>
      <c r="B135" s="1" t="s">
        <v>7</v>
      </c>
      <c r="C135" s="1" t="s">
        <v>8</v>
      </c>
      <c r="D135" s="1" t="s">
        <v>9</v>
      </c>
      <c r="E135" s="1" t="s">
        <v>338</v>
      </c>
      <c r="F135" s="1" t="s">
        <v>414</v>
      </c>
      <c r="G135" s="1" t="s">
        <v>415</v>
      </c>
      <c r="H135" s="1">
        <f>9.98+41.93+1.48+2.5+2.5</f>
        <v>58.389999999999993</v>
      </c>
      <c r="I135" s="1" t="s">
        <v>416</v>
      </c>
    </row>
    <row r="136" spans="1:9" ht="25.05" customHeight="1" x14ac:dyDescent="0.25">
      <c r="A136">
        <v>135</v>
      </c>
      <c r="B136" s="1" t="s">
        <v>7</v>
      </c>
      <c r="C136" s="1" t="s">
        <v>8</v>
      </c>
      <c r="D136" s="1" t="s">
        <v>9</v>
      </c>
      <c r="E136" s="1" t="s">
        <v>338</v>
      </c>
      <c r="F136" s="1" t="s">
        <v>417</v>
      </c>
      <c r="G136" s="1" t="s">
        <v>418</v>
      </c>
      <c r="H136" s="1">
        <f>10.78+44.77+1.29+2.5+2.5</f>
        <v>61.84</v>
      </c>
      <c r="I136" s="1" t="s">
        <v>419</v>
      </c>
    </row>
    <row r="137" spans="1:9" ht="25.05" customHeight="1" x14ac:dyDescent="0.25">
      <c r="A137">
        <v>136</v>
      </c>
      <c r="B137" s="1" t="s">
        <v>7</v>
      </c>
      <c r="C137" s="1" t="s">
        <v>8</v>
      </c>
      <c r="D137" s="1" t="s">
        <v>9</v>
      </c>
      <c r="E137" s="1" t="s">
        <v>338</v>
      </c>
      <c r="F137" s="1" t="s">
        <v>420</v>
      </c>
      <c r="G137" s="1" t="s">
        <v>421</v>
      </c>
      <c r="H137" s="1">
        <f>9.98+45.23+1.86+2.5+2.5</f>
        <v>62.069999999999993</v>
      </c>
      <c r="I137" s="1" t="s">
        <v>422</v>
      </c>
    </row>
    <row r="138" spans="1:9" ht="25.05" customHeight="1" x14ac:dyDescent="0.25">
      <c r="A138">
        <v>137</v>
      </c>
      <c r="B138" s="1" t="s">
        <v>7</v>
      </c>
      <c r="C138" s="1" t="s">
        <v>8</v>
      </c>
      <c r="D138" s="1" t="s">
        <v>9</v>
      </c>
      <c r="E138" s="1" t="s">
        <v>338</v>
      </c>
      <c r="F138" s="1" t="s">
        <v>423</v>
      </c>
      <c r="G138" s="1" t="s">
        <v>424</v>
      </c>
      <c r="H138" s="1">
        <f>9.98+44.55+2.01+2.5+2.5</f>
        <v>61.54</v>
      </c>
      <c r="I138" s="1" t="s">
        <v>425</v>
      </c>
    </row>
    <row r="139" spans="1:9" ht="25.05" customHeight="1" x14ac:dyDescent="0.25">
      <c r="A139">
        <v>138</v>
      </c>
      <c r="B139" s="1" t="s">
        <v>7</v>
      </c>
      <c r="C139" s="1" t="s">
        <v>8</v>
      </c>
      <c r="D139" s="1" t="s">
        <v>9</v>
      </c>
      <c r="E139" s="1" t="s">
        <v>338</v>
      </c>
      <c r="F139" s="1" t="s">
        <v>426</v>
      </c>
      <c r="G139" s="1" t="s">
        <v>427</v>
      </c>
      <c r="H139" s="1">
        <f>10.78+44.66+1.67+3+2.5</f>
        <v>62.61</v>
      </c>
      <c r="I139" s="1" t="s">
        <v>428</v>
      </c>
    </row>
    <row r="140" spans="1:9" ht="25.05" customHeight="1" x14ac:dyDescent="0.25">
      <c r="A140">
        <v>139</v>
      </c>
      <c r="B140" s="1" t="s">
        <v>7</v>
      </c>
      <c r="C140" s="1" t="s">
        <v>8</v>
      </c>
      <c r="D140" s="1" t="s">
        <v>9</v>
      </c>
      <c r="E140" s="1" t="s">
        <v>338</v>
      </c>
      <c r="F140" s="1" t="s">
        <v>429</v>
      </c>
      <c r="G140" s="1" t="s">
        <v>430</v>
      </c>
      <c r="H140" s="1">
        <f>9.98+44.09+1.67+2.5+2.5</f>
        <v>60.740000000000009</v>
      </c>
      <c r="I140" s="1" t="s">
        <v>431</v>
      </c>
    </row>
    <row r="141" spans="1:9" ht="25.05" customHeight="1" x14ac:dyDescent="0.25">
      <c r="A141">
        <v>140</v>
      </c>
      <c r="B141" s="1" t="s">
        <v>7</v>
      </c>
      <c r="C141" s="1" t="s">
        <v>8</v>
      </c>
      <c r="D141" s="1" t="s">
        <v>9</v>
      </c>
      <c r="E141" s="1" t="s">
        <v>432</v>
      </c>
      <c r="F141" s="1" t="s">
        <v>433</v>
      </c>
      <c r="G141" s="1" t="s">
        <v>434</v>
      </c>
      <c r="H141" s="1">
        <f>9.77+40.3+1.23+2.5+2.5</f>
        <v>56.29999999999999</v>
      </c>
      <c r="I141" s="1" t="s">
        <v>435</v>
      </c>
    </row>
    <row r="142" spans="1:9" ht="25.05" customHeight="1" x14ac:dyDescent="0.25">
      <c r="A142">
        <v>141</v>
      </c>
      <c r="B142" s="1" t="s">
        <v>7</v>
      </c>
      <c r="C142" s="1" t="s">
        <v>8</v>
      </c>
      <c r="D142" s="1" t="s">
        <v>9</v>
      </c>
      <c r="E142" s="1" t="s">
        <v>432</v>
      </c>
      <c r="F142" s="1" t="s">
        <v>436</v>
      </c>
      <c r="G142" s="1" t="s">
        <v>437</v>
      </c>
      <c r="H142" s="1">
        <f>11+54.76+1.5+3+3</f>
        <v>73.259999999999991</v>
      </c>
      <c r="I142" s="1" t="s">
        <v>438</v>
      </c>
    </row>
    <row r="143" spans="1:9" ht="25.05" customHeight="1" x14ac:dyDescent="0.25">
      <c r="A143">
        <v>142</v>
      </c>
      <c r="B143" s="1" t="s">
        <v>7</v>
      </c>
      <c r="C143" s="1" t="s">
        <v>8</v>
      </c>
      <c r="D143" s="1" t="s">
        <v>9</v>
      </c>
      <c r="E143" s="1" t="s">
        <v>432</v>
      </c>
      <c r="F143" s="1" t="s">
        <v>439</v>
      </c>
      <c r="G143" s="1" t="s">
        <v>440</v>
      </c>
      <c r="H143" s="1">
        <f>9.78+48.48+2.02+3+2.5</f>
        <v>65.78</v>
      </c>
      <c r="I143" s="1" t="s">
        <v>441</v>
      </c>
    </row>
    <row r="144" spans="1:9" ht="25.05" customHeight="1" x14ac:dyDescent="0.25">
      <c r="A144">
        <v>143</v>
      </c>
      <c r="B144" s="1" t="s">
        <v>7</v>
      </c>
      <c r="C144" s="1" t="s">
        <v>8</v>
      </c>
      <c r="D144" s="1" t="s">
        <v>9</v>
      </c>
      <c r="E144" s="1" t="s">
        <v>432</v>
      </c>
      <c r="F144" s="1" t="s">
        <v>442</v>
      </c>
      <c r="G144" s="1" t="s">
        <v>443</v>
      </c>
      <c r="H144" s="1">
        <f>9.77+44.45+1.5+2.5+2.5</f>
        <v>60.72</v>
      </c>
      <c r="I144" s="1" t="s">
        <v>444</v>
      </c>
    </row>
    <row r="145" spans="1:9" ht="25.05" customHeight="1" x14ac:dyDescent="0.25">
      <c r="A145">
        <v>144</v>
      </c>
      <c r="B145" s="1" t="s">
        <v>7</v>
      </c>
      <c r="C145" s="1" t="s">
        <v>8</v>
      </c>
      <c r="D145" s="1" t="s">
        <v>9</v>
      </c>
      <c r="E145" s="1" t="s">
        <v>432</v>
      </c>
      <c r="F145" s="1" t="s">
        <v>445</v>
      </c>
      <c r="G145" s="1" t="s">
        <v>446</v>
      </c>
      <c r="H145" s="1">
        <f>10.8+51.09+1.78+3+5</f>
        <v>71.67</v>
      </c>
      <c r="I145" s="1" t="s">
        <v>447</v>
      </c>
    </row>
    <row r="146" spans="1:9" ht="25.05" customHeight="1" x14ac:dyDescent="0.25">
      <c r="A146">
        <v>145</v>
      </c>
      <c r="B146" s="1" t="s">
        <v>7</v>
      </c>
      <c r="C146" s="1" t="s">
        <v>8</v>
      </c>
      <c r="D146" s="1" t="s">
        <v>9</v>
      </c>
      <c r="E146" s="1" t="s">
        <v>432</v>
      </c>
      <c r="F146" s="1" t="s">
        <v>448</v>
      </c>
      <c r="G146" s="1" t="s">
        <v>449</v>
      </c>
      <c r="H146" s="1">
        <f>9.98+49.31+1.54+2.5+2.5</f>
        <v>65.830000000000013</v>
      </c>
      <c r="I146" s="1" t="s">
        <v>450</v>
      </c>
    </row>
    <row r="147" spans="1:9" ht="25.05" customHeight="1" x14ac:dyDescent="0.25">
      <c r="A147">
        <v>146</v>
      </c>
      <c r="B147" s="1" t="s">
        <v>7</v>
      </c>
      <c r="C147" s="1" t="s">
        <v>8</v>
      </c>
      <c r="D147" s="1" t="s">
        <v>9</v>
      </c>
      <c r="E147" s="1" t="s">
        <v>432</v>
      </c>
      <c r="F147" s="1" t="s">
        <v>451</v>
      </c>
      <c r="G147" s="1" t="s">
        <v>452</v>
      </c>
      <c r="H147" s="1">
        <f>4.98+50.97+1.49+3+2.5</f>
        <v>62.940000000000005</v>
      </c>
      <c r="I147" s="1" t="s">
        <v>453</v>
      </c>
    </row>
    <row r="148" spans="1:9" ht="25.05" customHeight="1" x14ac:dyDescent="0.25">
      <c r="A148">
        <v>147</v>
      </c>
      <c r="B148" s="1" t="s">
        <v>7</v>
      </c>
      <c r="C148" s="1" t="s">
        <v>8</v>
      </c>
      <c r="D148" s="1" t="s">
        <v>9</v>
      </c>
      <c r="E148" s="1" t="s">
        <v>432</v>
      </c>
      <c r="F148" s="1" t="s">
        <v>454</v>
      </c>
      <c r="G148" s="1" t="s">
        <v>455</v>
      </c>
      <c r="H148" s="1">
        <f>9.77+47.65+1.36+2.5+2.5</f>
        <v>63.78</v>
      </c>
      <c r="I148" s="1" t="s">
        <v>456</v>
      </c>
    </row>
    <row r="149" spans="1:9" ht="25.05" customHeight="1" x14ac:dyDescent="0.25">
      <c r="A149">
        <v>148</v>
      </c>
      <c r="B149" s="1" t="s">
        <v>7</v>
      </c>
      <c r="C149" s="1" t="s">
        <v>8</v>
      </c>
      <c r="D149" s="1" t="s">
        <v>9</v>
      </c>
      <c r="E149" s="1" t="s">
        <v>432</v>
      </c>
      <c r="F149" s="1" t="s">
        <v>457</v>
      </c>
      <c r="G149" s="1" t="s">
        <v>458</v>
      </c>
      <c r="H149" s="1">
        <f>9.79+46.58+1.55+3+3</f>
        <v>63.919999999999995</v>
      </c>
      <c r="I149" s="1" t="s">
        <v>459</v>
      </c>
    </row>
    <row r="150" spans="1:9" ht="25.05" customHeight="1" x14ac:dyDescent="0.25">
      <c r="A150">
        <v>149</v>
      </c>
      <c r="B150" s="1" t="s">
        <v>7</v>
      </c>
      <c r="C150" s="1" t="s">
        <v>8</v>
      </c>
      <c r="D150" s="1" t="s">
        <v>9</v>
      </c>
      <c r="E150" s="1" t="s">
        <v>432</v>
      </c>
      <c r="F150" s="1" t="s">
        <v>460</v>
      </c>
      <c r="G150" s="1" t="s">
        <v>461</v>
      </c>
      <c r="H150" s="1">
        <f>9.77+46.94+1.25+2.5+2.5</f>
        <v>62.959999999999994</v>
      </c>
      <c r="I150" s="1" t="s">
        <v>462</v>
      </c>
    </row>
    <row r="151" spans="1:9" ht="25.05" customHeight="1" x14ac:dyDescent="0.25">
      <c r="A151">
        <v>150</v>
      </c>
      <c r="B151" s="1" t="s">
        <v>7</v>
      </c>
      <c r="C151" s="1" t="s">
        <v>8</v>
      </c>
      <c r="D151" s="1" t="s">
        <v>9</v>
      </c>
      <c r="E151" s="1" t="s">
        <v>432</v>
      </c>
      <c r="F151" s="1" t="s">
        <v>463</v>
      </c>
      <c r="G151" s="1" t="s">
        <v>464</v>
      </c>
      <c r="H151" s="1">
        <f>9.79+46.47+1.59+2.5+2.5</f>
        <v>62.85</v>
      </c>
      <c r="I151" s="1" t="s">
        <v>465</v>
      </c>
    </row>
    <row r="152" spans="1:9" ht="25.05" customHeight="1" x14ac:dyDescent="0.25">
      <c r="A152">
        <v>151</v>
      </c>
      <c r="B152" s="1" t="s">
        <v>7</v>
      </c>
      <c r="C152" s="1" t="s">
        <v>8</v>
      </c>
      <c r="D152" s="1" t="s">
        <v>9</v>
      </c>
      <c r="E152" s="1" t="s">
        <v>432</v>
      </c>
      <c r="F152" s="1" t="s">
        <v>466</v>
      </c>
      <c r="G152" s="1" t="s">
        <v>467</v>
      </c>
      <c r="H152" s="1">
        <f>10.57+50.38+1.38+2.5+2.5</f>
        <v>67.330000000000013</v>
      </c>
      <c r="I152" s="1" t="s">
        <v>468</v>
      </c>
    </row>
    <row r="153" spans="1:9" ht="25.05" customHeight="1" x14ac:dyDescent="0.25">
      <c r="A153">
        <v>152</v>
      </c>
      <c r="B153" s="1" t="s">
        <v>7</v>
      </c>
      <c r="C153" s="1" t="s">
        <v>8</v>
      </c>
      <c r="D153" s="1" t="s">
        <v>9</v>
      </c>
      <c r="E153" s="1" t="s">
        <v>432</v>
      </c>
      <c r="F153" s="1" t="s">
        <v>469</v>
      </c>
      <c r="G153" s="1" t="s">
        <v>470</v>
      </c>
      <c r="H153" s="1">
        <f>9.79+47.65+1.39+2.5+2.5</f>
        <v>63.83</v>
      </c>
      <c r="I153" s="1" t="s">
        <v>471</v>
      </c>
    </row>
    <row r="154" spans="1:9" ht="25.05" customHeight="1" x14ac:dyDescent="0.25">
      <c r="A154">
        <v>153</v>
      </c>
      <c r="B154" s="1" t="s">
        <v>7</v>
      </c>
      <c r="C154" s="1" t="s">
        <v>8</v>
      </c>
      <c r="D154" s="1" t="s">
        <v>9</v>
      </c>
      <c r="E154" s="1" t="s">
        <v>432</v>
      </c>
      <c r="F154" s="1" t="s">
        <v>472</v>
      </c>
      <c r="G154" s="1" t="s">
        <v>473</v>
      </c>
      <c r="H154" s="1">
        <f>9.79+46.82+1.12+2.5+2.5</f>
        <v>62.73</v>
      </c>
      <c r="I154" s="1" t="s">
        <v>474</v>
      </c>
    </row>
    <row r="155" spans="1:9" ht="25.05" customHeight="1" x14ac:dyDescent="0.25">
      <c r="A155">
        <v>154</v>
      </c>
      <c r="B155" s="1" t="s">
        <v>7</v>
      </c>
      <c r="C155" s="1" t="s">
        <v>8</v>
      </c>
      <c r="D155" s="1" t="s">
        <v>9</v>
      </c>
      <c r="E155" s="1" t="s">
        <v>432</v>
      </c>
      <c r="F155" s="1" t="s">
        <v>475</v>
      </c>
      <c r="G155" s="1" t="s">
        <v>476</v>
      </c>
      <c r="H155" s="1">
        <f>9.77+48.72+1.36+2.5+2.5</f>
        <v>64.849999999999994</v>
      </c>
      <c r="I155" s="1" t="s">
        <v>477</v>
      </c>
    </row>
    <row r="156" spans="1:9" ht="25.05" customHeight="1" x14ac:dyDescent="0.25">
      <c r="A156">
        <v>155</v>
      </c>
      <c r="B156" s="1" t="s">
        <v>7</v>
      </c>
      <c r="C156" s="1" t="s">
        <v>8</v>
      </c>
      <c r="D156" s="1" t="s">
        <v>9</v>
      </c>
      <c r="E156" s="1" t="s">
        <v>432</v>
      </c>
      <c r="F156" s="1" t="s">
        <v>478</v>
      </c>
      <c r="G156" s="1" t="s">
        <v>479</v>
      </c>
      <c r="H156" s="1">
        <f>9.77+44.69+1.79+2.5+2.5</f>
        <v>61.249999999999993</v>
      </c>
      <c r="I156" s="1" t="s">
        <v>480</v>
      </c>
    </row>
    <row r="157" spans="1:9" ht="25.05" customHeight="1" x14ac:dyDescent="0.25">
      <c r="A157">
        <v>156</v>
      </c>
      <c r="B157" s="1" t="s">
        <v>7</v>
      </c>
      <c r="C157" s="1" t="s">
        <v>8</v>
      </c>
      <c r="D157" s="1" t="s">
        <v>9</v>
      </c>
      <c r="E157" s="1" t="s">
        <v>432</v>
      </c>
      <c r="F157" s="1" t="s">
        <v>481</v>
      </c>
      <c r="G157" s="1" t="s">
        <v>482</v>
      </c>
      <c r="H157" s="1">
        <f>9.79+48.95+1.12+2.5+2.5</f>
        <v>64.86</v>
      </c>
      <c r="I157" s="1" t="s">
        <v>483</v>
      </c>
    </row>
    <row r="158" spans="1:9" ht="25.05" customHeight="1" x14ac:dyDescent="0.25">
      <c r="A158">
        <v>157</v>
      </c>
      <c r="B158" s="1" t="s">
        <v>7</v>
      </c>
      <c r="C158" s="1" t="s">
        <v>8</v>
      </c>
      <c r="D158" s="1" t="s">
        <v>9</v>
      </c>
      <c r="E158" s="1" t="s">
        <v>432</v>
      </c>
      <c r="F158" s="1" t="s">
        <v>484</v>
      </c>
      <c r="G158" s="1" t="s">
        <v>485</v>
      </c>
      <c r="H158" s="1">
        <f>10.37+55+1.5+2.5+3</f>
        <v>72.37</v>
      </c>
      <c r="I158" s="1" t="s">
        <v>486</v>
      </c>
    </row>
    <row r="159" spans="1:9" ht="25.05" customHeight="1" x14ac:dyDescent="0.25">
      <c r="A159">
        <v>158</v>
      </c>
      <c r="B159" s="1" t="s">
        <v>7</v>
      </c>
      <c r="C159" s="1" t="s">
        <v>8</v>
      </c>
      <c r="D159" s="1" t="s">
        <v>9</v>
      </c>
      <c r="E159" s="1" t="s">
        <v>432</v>
      </c>
      <c r="F159" s="1" t="s">
        <v>487</v>
      </c>
      <c r="G159" s="1" t="s">
        <v>488</v>
      </c>
      <c r="H159" s="1">
        <f>9.77+49.36+2.05+2.5+4.6</f>
        <v>68.279999999999987</v>
      </c>
      <c r="I159" s="1" t="s">
        <v>489</v>
      </c>
    </row>
    <row r="160" spans="1:9" ht="25.05" customHeight="1" x14ac:dyDescent="0.25">
      <c r="A160">
        <v>159</v>
      </c>
      <c r="B160" s="1" t="s">
        <v>7</v>
      </c>
      <c r="C160" s="1" t="s">
        <v>8</v>
      </c>
      <c r="D160" s="1" t="s">
        <v>9</v>
      </c>
      <c r="E160" s="1" t="s">
        <v>432</v>
      </c>
      <c r="F160" s="1" t="s">
        <v>490</v>
      </c>
      <c r="G160" s="1" t="s">
        <v>491</v>
      </c>
      <c r="H160" s="1">
        <f>9.77+48.48+1.3+2.5+2.5</f>
        <v>64.55</v>
      </c>
      <c r="I160" s="1" t="s">
        <v>492</v>
      </c>
    </row>
    <row r="161" spans="1:9" ht="25.05" customHeight="1" x14ac:dyDescent="0.25">
      <c r="A161">
        <v>160</v>
      </c>
      <c r="B161" s="1" t="s">
        <v>7</v>
      </c>
      <c r="C161" s="1" t="s">
        <v>8</v>
      </c>
      <c r="D161" s="1" t="s">
        <v>9</v>
      </c>
      <c r="E161" s="1" t="s">
        <v>432</v>
      </c>
      <c r="F161" s="1" t="s">
        <v>493</v>
      </c>
      <c r="G161" s="1" t="s">
        <v>494</v>
      </c>
      <c r="H161" s="1">
        <f>9.77+52.39+2.08+2.5+2.5</f>
        <v>69.239999999999995</v>
      </c>
      <c r="I161" s="1" t="s">
        <v>495</v>
      </c>
    </row>
    <row r="162" spans="1:9" ht="25.05" customHeight="1" x14ac:dyDescent="0.25">
      <c r="A162">
        <v>161</v>
      </c>
      <c r="B162" s="1" t="s">
        <v>7</v>
      </c>
      <c r="C162" s="1" t="s">
        <v>8</v>
      </c>
      <c r="D162" s="1" t="s">
        <v>9</v>
      </c>
      <c r="E162" s="1" t="s">
        <v>432</v>
      </c>
      <c r="F162" s="1" t="s">
        <v>496</v>
      </c>
      <c r="G162" s="1" t="s">
        <v>497</v>
      </c>
      <c r="H162" s="1">
        <f>11.16+46.11+2.03+3+4.6</f>
        <v>66.899999999999991</v>
      </c>
      <c r="I162" s="1" t="s">
        <v>498</v>
      </c>
    </row>
    <row r="163" spans="1:9" ht="25.05" customHeight="1" x14ac:dyDescent="0.25">
      <c r="A163">
        <v>162</v>
      </c>
      <c r="B163" s="1" t="s">
        <v>7</v>
      </c>
      <c r="C163" s="1" t="s">
        <v>8</v>
      </c>
      <c r="D163" s="1" t="s">
        <v>9</v>
      </c>
      <c r="E163" s="1" t="s">
        <v>432</v>
      </c>
      <c r="F163" s="1" t="s">
        <v>499</v>
      </c>
      <c r="G163" s="1" t="s">
        <v>500</v>
      </c>
      <c r="H163" s="1">
        <f>9.77+48.13+1.24+2.5+2.5</f>
        <v>64.140000000000015</v>
      </c>
      <c r="I163" s="1" t="s">
        <v>501</v>
      </c>
    </row>
    <row r="164" spans="1:9" ht="25.05" customHeight="1" x14ac:dyDescent="0.25">
      <c r="A164">
        <v>163</v>
      </c>
      <c r="B164" s="1" t="s">
        <v>7</v>
      </c>
      <c r="C164" s="1" t="s">
        <v>8</v>
      </c>
      <c r="D164" s="1" t="s">
        <v>9</v>
      </c>
      <c r="E164" s="1" t="s">
        <v>432</v>
      </c>
      <c r="F164" s="1" t="s">
        <v>502</v>
      </c>
      <c r="G164" s="1" t="s">
        <v>503</v>
      </c>
      <c r="H164" s="1">
        <f>9.77+30.58+1.59+2.5+2.5</f>
        <v>46.94</v>
      </c>
      <c r="I164" s="1" t="s">
        <v>504</v>
      </c>
    </row>
    <row r="165" spans="1:9" ht="25.05" customHeight="1" x14ac:dyDescent="0.25">
      <c r="A165">
        <v>164</v>
      </c>
      <c r="B165" s="1" t="s">
        <v>7</v>
      </c>
      <c r="C165" s="1" t="s">
        <v>8</v>
      </c>
      <c r="D165" s="1" t="s">
        <v>9</v>
      </c>
      <c r="E165" s="1" t="s">
        <v>505</v>
      </c>
      <c r="F165" s="1" t="s">
        <v>506</v>
      </c>
      <c r="G165" s="1" t="s">
        <v>507</v>
      </c>
      <c r="H165" s="1">
        <f>9.98+47.06+1.39+3+2.5</f>
        <v>63.930000000000007</v>
      </c>
      <c r="I165" s="1" t="s">
        <v>508</v>
      </c>
    </row>
    <row r="166" spans="1:9" ht="25.05" customHeight="1" x14ac:dyDescent="0.25">
      <c r="A166">
        <v>165</v>
      </c>
      <c r="B166" s="1" t="s">
        <v>7</v>
      </c>
      <c r="C166" s="1" t="s">
        <v>8</v>
      </c>
      <c r="D166" s="1" t="s">
        <v>9</v>
      </c>
      <c r="E166" s="1" t="s">
        <v>505</v>
      </c>
      <c r="F166" s="1" t="s">
        <v>509</v>
      </c>
      <c r="G166" s="1" t="s">
        <v>510</v>
      </c>
      <c r="H166" s="1">
        <f>4.98+49.19+1.27+2.5+2.5</f>
        <v>60.440000000000005</v>
      </c>
      <c r="I166" s="1" t="s">
        <v>511</v>
      </c>
    </row>
    <row r="167" spans="1:9" ht="25.05" customHeight="1" x14ac:dyDescent="0.25">
      <c r="A167">
        <v>166</v>
      </c>
      <c r="B167" s="1" t="s">
        <v>7</v>
      </c>
      <c r="C167" s="1" t="s">
        <v>8</v>
      </c>
      <c r="D167" s="1" t="s">
        <v>9</v>
      </c>
      <c r="E167" s="1" t="s">
        <v>505</v>
      </c>
      <c r="F167" s="1" t="s">
        <v>512</v>
      </c>
      <c r="G167" s="1" t="s">
        <v>513</v>
      </c>
      <c r="H167" s="1">
        <f>10+51.68+1.44+3+3</f>
        <v>69.12</v>
      </c>
      <c r="I167" s="1" t="s">
        <v>514</v>
      </c>
    </row>
    <row r="168" spans="1:9" ht="25.05" customHeight="1" x14ac:dyDescent="0.25">
      <c r="A168">
        <v>167</v>
      </c>
      <c r="B168" s="1" t="s">
        <v>7</v>
      </c>
      <c r="C168" s="1" t="s">
        <v>8</v>
      </c>
      <c r="D168" s="1" t="s">
        <v>9</v>
      </c>
      <c r="E168" s="1" t="s">
        <v>505</v>
      </c>
      <c r="F168" s="1" t="s">
        <v>515</v>
      </c>
      <c r="G168" s="1" t="s">
        <v>516</v>
      </c>
      <c r="H168" s="1">
        <f>9.98+50.14+1.57+2.5+3</f>
        <v>67.19</v>
      </c>
      <c r="I168" s="1" t="s">
        <v>517</v>
      </c>
    </row>
    <row r="169" spans="1:9" ht="25.05" customHeight="1" x14ac:dyDescent="0.25">
      <c r="A169">
        <v>168</v>
      </c>
      <c r="B169" s="1" t="s">
        <v>7</v>
      </c>
      <c r="C169" s="1" t="s">
        <v>8</v>
      </c>
      <c r="D169" s="1" t="s">
        <v>9</v>
      </c>
      <c r="E169" s="1" t="s">
        <v>505</v>
      </c>
      <c r="F169" s="1" t="s">
        <v>518</v>
      </c>
      <c r="G169" s="1" t="s">
        <v>519</v>
      </c>
      <c r="H169" s="1">
        <f>4.98+49.07+1.81+3+2.5</f>
        <v>61.36</v>
      </c>
      <c r="I169" s="1" t="s">
        <v>520</v>
      </c>
    </row>
    <row r="170" spans="1:9" ht="25.05" customHeight="1" x14ac:dyDescent="0.25">
      <c r="A170">
        <v>169</v>
      </c>
      <c r="B170" s="1" t="s">
        <v>7</v>
      </c>
      <c r="C170" s="1" t="s">
        <v>8</v>
      </c>
      <c r="D170" s="1" t="s">
        <v>9</v>
      </c>
      <c r="E170" s="1" t="s">
        <v>505</v>
      </c>
      <c r="F170" s="1" t="s">
        <v>521</v>
      </c>
      <c r="G170" s="1" t="s">
        <v>522</v>
      </c>
      <c r="H170" s="1">
        <f>10+54.87+1.89+3+2.5</f>
        <v>72.260000000000005</v>
      </c>
      <c r="I170" s="1" t="s">
        <v>523</v>
      </c>
    </row>
    <row r="171" spans="1:9" ht="25.05" customHeight="1" x14ac:dyDescent="0.25">
      <c r="A171">
        <v>170</v>
      </c>
      <c r="B171" s="1" t="s">
        <v>7</v>
      </c>
      <c r="C171" s="1" t="s">
        <v>8</v>
      </c>
      <c r="D171" s="1" t="s">
        <v>9</v>
      </c>
      <c r="E171" s="1" t="s">
        <v>505</v>
      </c>
      <c r="F171" s="1" t="s">
        <v>524</v>
      </c>
      <c r="G171" s="1" t="s">
        <v>525</v>
      </c>
      <c r="H171" s="1">
        <f>9.98+48.13+1.23+2.5+2.5</f>
        <v>64.34</v>
      </c>
      <c r="I171" s="1" t="s">
        <v>526</v>
      </c>
    </row>
    <row r="172" spans="1:9" ht="25.05" customHeight="1" x14ac:dyDescent="0.25">
      <c r="A172">
        <v>171</v>
      </c>
      <c r="B172" s="1" t="s">
        <v>7</v>
      </c>
      <c r="C172" s="1" t="s">
        <v>8</v>
      </c>
      <c r="D172" s="1" t="s">
        <v>9</v>
      </c>
      <c r="E172" s="1" t="s">
        <v>505</v>
      </c>
      <c r="F172" s="1" t="s">
        <v>527</v>
      </c>
      <c r="G172" s="1" t="s">
        <v>528</v>
      </c>
      <c r="H172" s="1">
        <f>10+53.34+1.53+2.5+2.5</f>
        <v>69.87</v>
      </c>
      <c r="I172" s="1" t="s">
        <v>529</v>
      </c>
    </row>
    <row r="173" spans="1:9" ht="25.05" customHeight="1" x14ac:dyDescent="0.25">
      <c r="A173">
        <v>172</v>
      </c>
      <c r="B173" s="1" t="s">
        <v>7</v>
      </c>
      <c r="C173" s="1" t="s">
        <v>8</v>
      </c>
      <c r="D173" s="1" t="s">
        <v>9</v>
      </c>
      <c r="E173" s="1" t="s">
        <v>505</v>
      </c>
      <c r="F173" s="1" t="s">
        <v>530</v>
      </c>
      <c r="G173" s="1" t="s">
        <v>531</v>
      </c>
      <c r="H173" s="1">
        <f>9.98+52.39+1.59+2.5+2.5</f>
        <v>68.960000000000008</v>
      </c>
      <c r="I173" s="1" t="s">
        <v>532</v>
      </c>
    </row>
    <row r="174" spans="1:9" ht="25.05" customHeight="1" x14ac:dyDescent="0.25">
      <c r="A174">
        <v>173</v>
      </c>
      <c r="B174" s="1" t="s">
        <v>7</v>
      </c>
      <c r="C174" s="1" t="s">
        <v>8</v>
      </c>
      <c r="D174" s="1" t="s">
        <v>9</v>
      </c>
      <c r="E174" s="1" t="s">
        <v>505</v>
      </c>
      <c r="F174" s="1" t="s">
        <v>533</v>
      </c>
      <c r="G174" s="1" t="s">
        <v>534</v>
      </c>
      <c r="H174" s="1">
        <f>10+53.46+1.55+2.5+3</f>
        <v>70.510000000000005</v>
      </c>
      <c r="I174" s="1" t="s">
        <v>535</v>
      </c>
    </row>
    <row r="175" spans="1:9" ht="25.05" customHeight="1" x14ac:dyDescent="0.25">
      <c r="A175">
        <v>174</v>
      </c>
      <c r="B175" s="1" t="s">
        <v>7</v>
      </c>
      <c r="C175" s="1" t="s">
        <v>8</v>
      </c>
      <c r="D175" s="1" t="s">
        <v>9</v>
      </c>
      <c r="E175" s="1" t="s">
        <v>505</v>
      </c>
      <c r="F175" s="1" t="s">
        <v>536</v>
      </c>
      <c r="G175" s="1" t="s">
        <v>537</v>
      </c>
      <c r="H175" s="1">
        <f>10.78+50.14+1.71+2.5+2.5</f>
        <v>67.63</v>
      </c>
      <c r="I175" s="1" t="s">
        <v>538</v>
      </c>
    </row>
    <row r="176" spans="1:9" ht="25.05" customHeight="1" x14ac:dyDescent="0.25">
      <c r="A176">
        <v>175</v>
      </c>
      <c r="B176" s="1" t="s">
        <v>7</v>
      </c>
      <c r="C176" s="1" t="s">
        <v>8</v>
      </c>
      <c r="D176" s="1" t="s">
        <v>9</v>
      </c>
      <c r="E176" s="1" t="s">
        <v>505</v>
      </c>
      <c r="F176" s="1" t="s">
        <v>539</v>
      </c>
      <c r="G176" s="1" t="s">
        <v>540</v>
      </c>
      <c r="H176" s="1">
        <f>10.25+48.01+1.88+2.5+3</f>
        <v>65.64</v>
      </c>
      <c r="I176" s="1" t="s">
        <v>541</v>
      </c>
    </row>
    <row r="177" spans="1:9" ht="25.05" customHeight="1" x14ac:dyDescent="0.25">
      <c r="A177">
        <v>176</v>
      </c>
      <c r="B177" s="1" t="s">
        <v>7</v>
      </c>
      <c r="C177" s="1" t="s">
        <v>8</v>
      </c>
      <c r="D177" s="1" t="s">
        <v>9</v>
      </c>
      <c r="E177" s="1" t="s">
        <v>505</v>
      </c>
      <c r="F177" s="1" t="s">
        <v>542</v>
      </c>
      <c r="G177" s="1" t="s">
        <v>543</v>
      </c>
      <c r="H177" s="1">
        <f>9.98+52.92+1.54+2.5+3.2</f>
        <v>70.140000000000015</v>
      </c>
      <c r="I177" s="1" t="s">
        <v>544</v>
      </c>
    </row>
    <row r="178" spans="1:9" ht="25.05" customHeight="1" x14ac:dyDescent="0.25">
      <c r="A178">
        <v>177</v>
      </c>
      <c r="B178" s="1" t="s">
        <v>7</v>
      </c>
      <c r="C178" s="1" t="s">
        <v>8</v>
      </c>
      <c r="D178" s="1" t="s">
        <v>9</v>
      </c>
      <c r="E178" s="1" t="s">
        <v>505</v>
      </c>
      <c r="F178" s="1" t="s">
        <v>545</v>
      </c>
      <c r="G178" s="1" t="s">
        <v>546</v>
      </c>
      <c r="H178" s="1">
        <f>4.98+48.36+1.27+2.5+2.5</f>
        <v>59.610000000000007</v>
      </c>
      <c r="I178" s="1" t="s">
        <v>547</v>
      </c>
    </row>
    <row r="179" spans="1:9" ht="25.05" customHeight="1" x14ac:dyDescent="0.25">
      <c r="A179">
        <v>178</v>
      </c>
      <c r="B179" s="1" t="s">
        <v>7</v>
      </c>
      <c r="C179" s="1" t="s">
        <v>8</v>
      </c>
      <c r="D179" s="1" t="s">
        <v>9</v>
      </c>
      <c r="E179" s="1" t="s">
        <v>505</v>
      </c>
      <c r="F179" s="1" t="s">
        <v>548</v>
      </c>
      <c r="G179" s="1" t="s">
        <v>549</v>
      </c>
      <c r="H179" s="1">
        <f>9.98+51.09+1.34+2.5+2.5</f>
        <v>67.410000000000011</v>
      </c>
      <c r="I179" s="1" t="s">
        <v>550</v>
      </c>
    </row>
    <row r="180" spans="1:9" ht="25.05" customHeight="1" x14ac:dyDescent="0.25">
      <c r="A180">
        <v>179</v>
      </c>
      <c r="B180" s="1" t="s">
        <v>7</v>
      </c>
      <c r="C180" s="1" t="s">
        <v>8</v>
      </c>
      <c r="D180" s="1" t="s">
        <v>9</v>
      </c>
      <c r="E180" s="1" t="s">
        <v>505</v>
      </c>
      <c r="F180" s="1" t="s">
        <v>551</v>
      </c>
      <c r="G180" s="1" t="s">
        <v>552</v>
      </c>
      <c r="H180" s="1">
        <f>11+51.33+1.65+3+3</f>
        <v>69.97999999999999</v>
      </c>
      <c r="I180" s="1" t="s">
        <v>553</v>
      </c>
    </row>
    <row r="181" spans="1:9" ht="25.05" customHeight="1" x14ac:dyDescent="0.25">
      <c r="A181">
        <v>180</v>
      </c>
      <c r="B181" s="1" t="s">
        <v>7</v>
      </c>
      <c r="C181" s="1" t="s">
        <v>8</v>
      </c>
      <c r="D181" s="1" t="s">
        <v>9</v>
      </c>
      <c r="E181" s="1" t="s">
        <v>505</v>
      </c>
      <c r="F181" s="1" t="s">
        <v>554</v>
      </c>
      <c r="G181" s="1" t="s">
        <v>555</v>
      </c>
      <c r="H181" s="1">
        <f>9.98+46.11+1.46+3+2.5</f>
        <v>63.050000000000004</v>
      </c>
      <c r="I181" s="1" t="s">
        <v>556</v>
      </c>
    </row>
    <row r="182" spans="1:9" ht="25.05" customHeight="1" x14ac:dyDescent="0.25">
      <c r="A182">
        <v>181</v>
      </c>
      <c r="B182" s="1" t="s">
        <v>7</v>
      </c>
      <c r="C182" s="1" t="s">
        <v>8</v>
      </c>
      <c r="D182" s="1" t="s">
        <v>9</v>
      </c>
      <c r="E182" s="1" t="s">
        <v>505</v>
      </c>
      <c r="F182" s="1" t="s">
        <v>557</v>
      </c>
      <c r="G182" s="1" t="s">
        <v>558</v>
      </c>
      <c r="H182" s="1">
        <f>9.98+54.05+1.63+2.5+2.5</f>
        <v>70.66</v>
      </c>
      <c r="I182" s="1" t="s">
        <v>559</v>
      </c>
    </row>
    <row r="183" spans="1:9" ht="25.05" customHeight="1" x14ac:dyDescent="0.25">
      <c r="A183">
        <v>182</v>
      </c>
      <c r="B183" s="1" t="s">
        <v>7</v>
      </c>
      <c r="C183" s="1" t="s">
        <v>8</v>
      </c>
      <c r="D183" s="1" t="s">
        <v>9</v>
      </c>
      <c r="E183" s="1" t="s">
        <v>505</v>
      </c>
      <c r="F183" s="1" t="s">
        <v>560</v>
      </c>
      <c r="G183" s="1" t="s">
        <v>561</v>
      </c>
      <c r="H183" s="1">
        <f>9.98+46.82+1.48+2.5+3</f>
        <v>63.779999999999994</v>
      </c>
      <c r="I183" s="1" t="s">
        <v>562</v>
      </c>
    </row>
    <row r="184" spans="1:9" ht="25.05" customHeight="1" x14ac:dyDescent="0.25">
      <c r="A184">
        <v>183</v>
      </c>
      <c r="B184" s="1" t="s">
        <v>7</v>
      </c>
      <c r="C184" s="1" t="s">
        <v>8</v>
      </c>
      <c r="D184" s="1" t="s">
        <v>9</v>
      </c>
      <c r="E184" s="1" t="s">
        <v>505</v>
      </c>
      <c r="F184" s="1" t="s">
        <v>563</v>
      </c>
      <c r="G184" s="1" t="s">
        <v>564</v>
      </c>
      <c r="H184" s="1">
        <f>9.98+24.77+1.97+2.5+2.5</f>
        <v>41.72</v>
      </c>
      <c r="I184" s="1" t="s">
        <v>565</v>
      </c>
    </row>
    <row r="185" spans="1:9" ht="25.05" customHeight="1" x14ac:dyDescent="0.25">
      <c r="A185">
        <v>184</v>
      </c>
      <c r="B185" s="1" t="s">
        <v>7</v>
      </c>
      <c r="C185" s="1" t="s">
        <v>8</v>
      </c>
      <c r="D185" s="1" t="s">
        <v>9</v>
      </c>
      <c r="E185" s="1" t="s">
        <v>505</v>
      </c>
      <c r="F185" s="1" t="s">
        <v>566</v>
      </c>
      <c r="G185" s="1" t="s">
        <v>567</v>
      </c>
      <c r="H185" s="1">
        <f>4.98+45.75+1.58+2.5+2.5</f>
        <v>57.31</v>
      </c>
      <c r="I185" s="1" t="s">
        <v>568</v>
      </c>
    </row>
    <row r="186" spans="1:9" ht="25.05" customHeight="1" x14ac:dyDescent="0.25">
      <c r="A186">
        <v>185</v>
      </c>
      <c r="B186" s="1" t="s">
        <v>7</v>
      </c>
      <c r="C186" s="1" t="s">
        <v>8</v>
      </c>
      <c r="D186" s="1" t="s">
        <v>9</v>
      </c>
      <c r="E186" s="1" t="s">
        <v>505</v>
      </c>
      <c r="F186" s="1" t="s">
        <v>569</v>
      </c>
      <c r="G186" s="1" t="s">
        <v>570</v>
      </c>
      <c r="H186" s="1">
        <f>9.98+34.38+1.13+2.5+2.5</f>
        <v>50.49</v>
      </c>
      <c r="I186" s="1" t="s">
        <v>571</v>
      </c>
    </row>
    <row r="187" spans="1:9" ht="25.05" customHeight="1" x14ac:dyDescent="0.25">
      <c r="A187">
        <v>186</v>
      </c>
      <c r="B187" s="1" t="s">
        <v>7</v>
      </c>
      <c r="C187" s="1" t="s">
        <v>8</v>
      </c>
      <c r="D187" s="1" t="s">
        <v>9</v>
      </c>
      <c r="E187" s="1" t="s">
        <v>505</v>
      </c>
      <c r="F187" s="1" t="s">
        <v>572</v>
      </c>
      <c r="G187" s="1" t="s">
        <v>573</v>
      </c>
      <c r="H187" s="1">
        <f>9.98+51.44+1.63+2.5+2.5</f>
        <v>68.050000000000011</v>
      </c>
      <c r="I187" s="1" t="s">
        <v>574</v>
      </c>
    </row>
    <row r="188" spans="1:9" ht="25.05" customHeight="1" x14ac:dyDescent="0.25">
      <c r="A188">
        <v>187</v>
      </c>
      <c r="B188" s="1" t="s">
        <v>7</v>
      </c>
      <c r="C188" s="1" t="s">
        <v>8</v>
      </c>
      <c r="D188" s="1" t="s">
        <v>9</v>
      </c>
      <c r="E188" s="1" t="s">
        <v>575</v>
      </c>
      <c r="F188" s="1" t="s">
        <v>576</v>
      </c>
      <c r="G188" s="1" t="s">
        <v>577</v>
      </c>
      <c r="H188" s="1">
        <f>10.25+47.06+1.12+2.5+3</f>
        <v>63.93</v>
      </c>
      <c r="I188" s="1" t="s">
        <v>578</v>
      </c>
    </row>
    <row r="189" spans="1:9" ht="25.05" customHeight="1" x14ac:dyDescent="0.25">
      <c r="A189">
        <v>188</v>
      </c>
      <c r="B189" s="1" t="s">
        <v>7</v>
      </c>
      <c r="C189" s="1" t="s">
        <v>8</v>
      </c>
      <c r="D189" s="1" t="s">
        <v>9</v>
      </c>
      <c r="E189" s="1" t="s">
        <v>575</v>
      </c>
      <c r="F189" s="1" t="s">
        <v>579</v>
      </c>
      <c r="G189" s="1" t="s">
        <v>580</v>
      </c>
      <c r="H189" s="1">
        <f>9.59+44.45+1.57+2.5+2.5</f>
        <v>60.610000000000007</v>
      </c>
      <c r="I189" s="1" t="s">
        <v>581</v>
      </c>
    </row>
    <row r="190" spans="1:9" ht="25.05" customHeight="1" x14ac:dyDescent="0.25">
      <c r="A190">
        <v>189</v>
      </c>
      <c r="B190" s="1" t="s">
        <v>7</v>
      </c>
      <c r="C190" s="1" t="s">
        <v>8</v>
      </c>
      <c r="D190" s="1" t="s">
        <v>9</v>
      </c>
      <c r="E190" s="1" t="s">
        <v>575</v>
      </c>
      <c r="F190" s="1" t="s">
        <v>582</v>
      </c>
      <c r="G190" s="1" t="s">
        <v>583</v>
      </c>
      <c r="H190" s="1">
        <f>9.59+49.43+1.37+2.5+2.5</f>
        <v>65.389999999999986</v>
      </c>
      <c r="I190" s="1" t="s">
        <v>584</v>
      </c>
    </row>
    <row r="191" spans="1:9" ht="25.05" customHeight="1" x14ac:dyDescent="0.25">
      <c r="A191">
        <v>190</v>
      </c>
      <c r="B191" s="1" t="s">
        <v>7</v>
      </c>
      <c r="C191" s="1" t="s">
        <v>8</v>
      </c>
      <c r="D191" s="1" t="s">
        <v>9</v>
      </c>
      <c r="E191" s="1" t="s">
        <v>575</v>
      </c>
      <c r="F191" s="1" t="s">
        <v>585</v>
      </c>
      <c r="G191" s="1" t="s">
        <v>586</v>
      </c>
      <c r="H191" s="1">
        <f>9.98+53.46+1.53+3+3</f>
        <v>70.97</v>
      </c>
      <c r="I191" s="1" t="s">
        <v>587</v>
      </c>
    </row>
    <row r="192" spans="1:9" ht="25.05" customHeight="1" x14ac:dyDescent="0.25">
      <c r="A192">
        <v>191</v>
      </c>
      <c r="B192" s="1" t="s">
        <v>7</v>
      </c>
      <c r="C192" s="1" t="s">
        <v>8</v>
      </c>
      <c r="D192" s="1" t="s">
        <v>9</v>
      </c>
      <c r="E192" s="1" t="s">
        <v>575</v>
      </c>
      <c r="F192" s="1" t="s">
        <v>588</v>
      </c>
      <c r="G192" s="1" t="s">
        <v>589</v>
      </c>
      <c r="H192" s="1">
        <f>9.61+50.88+1.84+2.5+2.5</f>
        <v>67.330000000000013</v>
      </c>
      <c r="I192" s="1" t="s">
        <v>590</v>
      </c>
    </row>
    <row r="193" spans="1:9" ht="25.05" customHeight="1" x14ac:dyDescent="0.25">
      <c r="A193">
        <v>192</v>
      </c>
      <c r="B193" s="1" t="s">
        <v>7</v>
      </c>
      <c r="C193" s="1" t="s">
        <v>8</v>
      </c>
      <c r="D193" s="1" t="s">
        <v>9</v>
      </c>
      <c r="E193" s="1" t="s">
        <v>575</v>
      </c>
      <c r="F193" s="1" t="s">
        <v>591</v>
      </c>
      <c r="G193" s="1" t="s">
        <v>592</v>
      </c>
      <c r="H193" s="1">
        <f>10.2+51.21+1.63+3+5</f>
        <v>71.039999999999992</v>
      </c>
      <c r="I193" s="1" t="s">
        <v>593</v>
      </c>
    </row>
    <row r="194" spans="1:9" ht="25.05" customHeight="1" x14ac:dyDescent="0.25">
      <c r="A194">
        <v>193</v>
      </c>
      <c r="B194" s="1" t="s">
        <v>7</v>
      </c>
      <c r="C194" s="1" t="s">
        <v>8</v>
      </c>
      <c r="D194" s="1" t="s">
        <v>9</v>
      </c>
      <c r="E194" s="1" t="s">
        <v>575</v>
      </c>
      <c r="F194" s="1" t="s">
        <v>594</v>
      </c>
      <c r="G194" s="1" t="s">
        <v>595</v>
      </c>
      <c r="H194" s="1">
        <f>9.59+54.05+1.39+2.5+2.5</f>
        <v>70.03</v>
      </c>
      <c r="I194" s="1" t="s">
        <v>596</v>
      </c>
    </row>
    <row r="195" spans="1:9" ht="25.05" customHeight="1" x14ac:dyDescent="0.25">
      <c r="A195">
        <v>194</v>
      </c>
      <c r="B195" s="1" t="s">
        <v>7</v>
      </c>
      <c r="C195" s="1" t="s">
        <v>8</v>
      </c>
      <c r="D195" s="1" t="s">
        <v>9</v>
      </c>
      <c r="E195" s="1" t="s">
        <v>575</v>
      </c>
      <c r="F195" s="1" t="s">
        <v>597</v>
      </c>
      <c r="G195" s="1" t="s">
        <v>598</v>
      </c>
      <c r="H195" s="1">
        <f>10+46.35+1.69+3+3</f>
        <v>64.039999999999992</v>
      </c>
      <c r="I195" s="1" t="s">
        <v>599</v>
      </c>
    </row>
    <row r="196" spans="1:9" ht="25.05" customHeight="1" x14ac:dyDescent="0.25">
      <c r="A196">
        <v>195</v>
      </c>
      <c r="B196" s="1" t="s">
        <v>7</v>
      </c>
      <c r="C196" s="1" t="s">
        <v>8</v>
      </c>
      <c r="D196" s="1" t="s">
        <v>9</v>
      </c>
      <c r="E196" s="1" t="s">
        <v>575</v>
      </c>
      <c r="F196" s="1" t="s">
        <v>600</v>
      </c>
      <c r="G196" s="1" t="s">
        <v>601</v>
      </c>
      <c r="H196" s="1">
        <f>4.59+48.48+1.41+2.5+2.5</f>
        <v>59.47999999999999</v>
      </c>
      <c r="I196" s="1" t="s">
        <v>602</v>
      </c>
    </row>
    <row r="197" spans="1:9" ht="25.05" customHeight="1" x14ac:dyDescent="0.25">
      <c r="A197">
        <v>196</v>
      </c>
      <c r="B197" s="1" t="s">
        <v>7</v>
      </c>
      <c r="C197" s="1" t="s">
        <v>8</v>
      </c>
      <c r="D197" s="1" t="s">
        <v>9</v>
      </c>
      <c r="E197" s="1" t="s">
        <v>575</v>
      </c>
      <c r="F197" s="1" t="s">
        <v>603</v>
      </c>
      <c r="G197" s="1" t="s">
        <v>604</v>
      </c>
      <c r="H197" s="1">
        <f>10+48.13+1.7+3+3</f>
        <v>65.830000000000013</v>
      </c>
      <c r="I197" s="1" t="s">
        <v>605</v>
      </c>
    </row>
    <row r="198" spans="1:9" ht="25.05" customHeight="1" x14ac:dyDescent="0.25">
      <c r="A198">
        <v>197</v>
      </c>
      <c r="B198" s="1" t="s">
        <v>7</v>
      </c>
      <c r="C198" s="1" t="s">
        <v>8</v>
      </c>
      <c r="D198" s="1" t="s">
        <v>9</v>
      </c>
      <c r="E198" s="1" t="s">
        <v>575</v>
      </c>
      <c r="F198" s="1" t="s">
        <v>606</v>
      </c>
      <c r="G198" s="1" t="s">
        <v>607</v>
      </c>
      <c r="H198" s="1">
        <f>9.59+52.29+1.57+2.5+2.5</f>
        <v>68.449999999999989</v>
      </c>
      <c r="I198" s="1" t="s">
        <v>608</v>
      </c>
    </row>
    <row r="199" spans="1:9" ht="25.05" customHeight="1" x14ac:dyDescent="0.25">
      <c r="A199">
        <v>198</v>
      </c>
      <c r="B199" s="1" t="s">
        <v>7</v>
      </c>
      <c r="C199" s="1" t="s">
        <v>8</v>
      </c>
      <c r="D199" s="1" t="s">
        <v>9</v>
      </c>
      <c r="E199" s="1" t="s">
        <v>575</v>
      </c>
      <c r="F199" s="1" t="s">
        <v>609</v>
      </c>
      <c r="G199" s="1" t="s">
        <v>610</v>
      </c>
      <c r="H199" s="1">
        <f>9.59+45.99+1.51+2.5+2.5</f>
        <v>62.089999999999996</v>
      </c>
      <c r="I199" s="1" t="s">
        <v>611</v>
      </c>
    </row>
    <row r="200" spans="1:9" ht="25.05" customHeight="1" x14ac:dyDescent="0.25">
      <c r="A200">
        <v>199</v>
      </c>
      <c r="B200" s="1" t="s">
        <v>7</v>
      </c>
      <c r="C200" s="1" t="s">
        <v>8</v>
      </c>
      <c r="D200" s="1" t="s">
        <v>9</v>
      </c>
      <c r="E200" s="1" t="s">
        <v>575</v>
      </c>
      <c r="F200" s="1" t="s">
        <v>612</v>
      </c>
      <c r="G200" s="1" t="s">
        <v>613</v>
      </c>
      <c r="H200" s="1">
        <f>4.59+42.67+1.03+2.5+2.5</f>
        <v>53.290000000000006</v>
      </c>
      <c r="I200" s="1" t="s">
        <v>614</v>
      </c>
    </row>
    <row r="201" spans="1:9" ht="25.05" customHeight="1" x14ac:dyDescent="0.25">
      <c r="A201">
        <v>200</v>
      </c>
      <c r="B201" s="1" t="s">
        <v>7</v>
      </c>
      <c r="C201" s="1" t="s">
        <v>8</v>
      </c>
      <c r="D201" s="1" t="s">
        <v>9</v>
      </c>
      <c r="E201" s="1" t="s">
        <v>575</v>
      </c>
      <c r="F201" s="1" t="s">
        <v>615</v>
      </c>
      <c r="G201" s="1" t="s">
        <v>616</v>
      </c>
      <c r="H201" s="1">
        <f>4.61+50.14+1.3+2.5+2.5</f>
        <v>61.05</v>
      </c>
      <c r="I201" s="1" t="s">
        <v>617</v>
      </c>
    </row>
    <row r="202" spans="1:9" ht="25.05" customHeight="1" x14ac:dyDescent="0.25">
      <c r="A202">
        <v>201</v>
      </c>
      <c r="B202" s="1" t="s">
        <v>7</v>
      </c>
      <c r="C202" s="1" t="s">
        <v>8</v>
      </c>
      <c r="D202" s="1" t="s">
        <v>9</v>
      </c>
      <c r="E202" s="1" t="s">
        <v>575</v>
      </c>
      <c r="F202" s="1" t="s">
        <v>618</v>
      </c>
      <c r="G202" s="1" t="s">
        <v>619</v>
      </c>
      <c r="H202" s="1">
        <f>4.61+45.99+1.29+2.5+2.5</f>
        <v>56.89</v>
      </c>
      <c r="I202" s="1" t="s">
        <v>620</v>
      </c>
    </row>
    <row r="203" spans="1:9" ht="25.05" customHeight="1" x14ac:dyDescent="0.25">
      <c r="A203">
        <v>202</v>
      </c>
      <c r="B203" s="1" t="s">
        <v>7</v>
      </c>
      <c r="C203" s="1" t="s">
        <v>8</v>
      </c>
      <c r="D203" s="1" t="s">
        <v>9</v>
      </c>
      <c r="E203" s="1" t="s">
        <v>575</v>
      </c>
      <c r="F203" s="1" t="s">
        <v>621</v>
      </c>
      <c r="G203" s="1" t="s">
        <v>622</v>
      </c>
      <c r="H203" s="1">
        <f>4.61+50.85+1.17+2.5+2.5</f>
        <v>61.63</v>
      </c>
      <c r="I203" s="1" t="s">
        <v>623</v>
      </c>
    </row>
    <row r="204" spans="1:9" ht="25.05" customHeight="1" x14ac:dyDescent="0.25">
      <c r="A204">
        <v>203</v>
      </c>
      <c r="B204" s="1" t="s">
        <v>7</v>
      </c>
      <c r="C204" s="1" t="s">
        <v>8</v>
      </c>
      <c r="D204" s="1" t="s">
        <v>9</v>
      </c>
      <c r="E204" s="1" t="s">
        <v>575</v>
      </c>
      <c r="F204" s="1" t="s">
        <v>624</v>
      </c>
      <c r="G204" s="1" t="s">
        <v>625</v>
      </c>
      <c r="H204" s="1">
        <f>4.59+42.32+1.95+2.5+2.5</f>
        <v>53.86</v>
      </c>
      <c r="I204" s="1" t="s">
        <v>626</v>
      </c>
    </row>
    <row r="205" spans="1:9" ht="25.05" customHeight="1" x14ac:dyDescent="0.25">
      <c r="A205">
        <v>204</v>
      </c>
      <c r="B205" s="1" t="s">
        <v>7</v>
      </c>
      <c r="C205" s="1" t="s">
        <v>8</v>
      </c>
      <c r="D205" s="1" t="s">
        <v>9</v>
      </c>
      <c r="E205" s="1" t="s">
        <v>575</v>
      </c>
      <c r="F205" s="1" t="s">
        <v>627</v>
      </c>
      <c r="G205" s="1" t="s">
        <v>628</v>
      </c>
      <c r="H205" s="1">
        <f>9.59+42.79+1.18+2.5+2.5</f>
        <v>58.559999999999995</v>
      </c>
      <c r="I205" s="1" t="s">
        <v>629</v>
      </c>
    </row>
    <row r="206" spans="1:9" ht="25.05" customHeight="1" x14ac:dyDescent="0.25">
      <c r="A206">
        <v>205</v>
      </c>
      <c r="B206" s="1" t="s">
        <v>7</v>
      </c>
      <c r="C206" s="1" t="s">
        <v>8</v>
      </c>
      <c r="D206" s="1" t="s">
        <v>9</v>
      </c>
      <c r="E206" s="1" t="s">
        <v>575</v>
      </c>
      <c r="F206" s="1" t="s">
        <v>630</v>
      </c>
      <c r="G206" s="1" t="s">
        <v>631</v>
      </c>
      <c r="H206" s="1">
        <f>4.59+50.14+1.43+2.5+2.5</f>
        <v>61.160000000000004</v>
      </c>
      <c r="I206" s="1" t="s">
        <v>632</v>
      </c>
    </row>
    <row r="207" spans="1:9" ht="25.05" customHeight="1" x14ac:dyDescent="0.25">
      <c r="A207">
        <v>206</v>
      </c>
      <c r="B207" s="1" t="s">
        <v>7</v>
      </c>
      <c r="C207" s="1" t="s">
        <v>8</v>
      </c>
      <c r="D207" s="1" t="s">
        <v>9</v>
      </c>
      <c r="E207" s="1" t="s">
        <v>575</v>
      </c>
      <c r="F207" s="1" t="s">
        <v>633</v>
      </c>
      <c r="G207" s="1" t="s">
        <v>634</v>
      </c>
      <c r="H207" s="1">
        <f>10.09+48.84+1.55+3+2.5</f>
        <v>65.98</v>
      </c>
      <c r="I207" s="1" t="s">
        <v>635</v>
      </c>
    </row>
    <row r="208" spans="1:9" ht="25.05" customHeight="1" x14ac:dyDescent="0.25">
      <c r="A208">
        <v>207</v>
      </c>
      <c r="B208" s="1" t="s">
        <v>7</v>
      </c>
      <c r="C208" s="1" t="s">
        <v>8</v>
      </c>
      <c r="D208" s="1" t="s">
        <v>9</v>
      </c>
      <c r="E208" s="1" t="s">
        <v>575</v>
      </c>
      <c r="F208" s="1" t="s">
        <v>636</v>
      </c>
      <c r="G208" s="1" t="s">
        <v>637</v>
      </c>
      <c r="H208" s="1">
        <f>10.99+53.93+1.35+2.5+2.5</f>
        <v>71.27</v>
      </c>
      <c r="I208" s="1" t="s">
        <v>638</v>
      </c>
    </row>
    <row r="209" spans="1:9" ht="25.05" customHeight="1" x14ac:dyDescent="0.25">
      <c r="A209">
        <v>208</v>
      </c>
      <c r="B209" s="1" t="s">
        <v>7</v>
      </c>
      <c r="C209" s="1" t="s">
        <v>8</v>
      </c>
      <c r="D209" s="1" t="s">
        <v>9</v>
      </c>
      <c r="E209" s="1" t="s">
        <v>575</v>
      </c>
      <c r="F209" s="1" t="s">
        <v>639</v>
      </c>
      <c r="G209" s="1" t="s">
        <v>640</v>
      </c>
      <c r="H209" s="1">
        <f>9.59+44.92+1.25+2.5+2.5</f>
        <v>60.760000000000005</v>
      </c>
      <c r="I209" s="1" t="s">
        <v>641</v>
      </c>
    </row>
    <row r="210" spans="1:9" ht="25.05" customHeight="1" x14ac:dyDescent="0.25">
      <c r="A210">
        <v>209</v>
      </c>
      <c r="B210" s="1" t="s">
        <v>7</v>
      </c>
      <c r="C210" s="1" t="s">
        <v>8</v>
      </c>
      <c r="D210" s="1" t="s">
        <v>9</v>
      </c>
      <c r="E210" s="1" t="s">
        <v>575</v>
      </c>
      <c r="F210" s="1" t="s">
        <v>642</v>
      </c>
      <c r="G210" s="1" t="s">
        <v>643</v>
      </c>
      <c r="H210" s="1">
        <f>4.59+45.4+1.94+2.5+2.5</f>
        <v>56.929999999999993</v>
      </c>
      <c r="I210" s="1" t="s">
        <v>644</v>
      </c>
    </row>
    <row r="211" spans="1:9" ht="25.05" customHeight="1" x14ac:dyDescent="0.25">
      <c r="A211">
        <v>210</v>
      </c>
      <c r="B211" s="1" t="s">
        <v>7</v>
      </c>
      <c r="C211" s="1" t="s">
        <v>8</v>
      </c>
      <c r="D211" s="1" t="s">
        <v>9</v>
      </c>
      <c r="E211" s="1" t="s">
        <v>645</v>
      </c>
      <c r="F211" s="1" t="s">
        <v>646</v>
      </c>
      <c r="G211" s="1" t="s">
        <v>647</v>
      </c>
      <c r="H211" s="1">
        <f>4.63+46.47+1.69+2.5+2.5</f>
        <v>57.79</v>
      </c>
      <c r="I211" s="1" t="s">
        <v>648</v>
      </c>
    </row>
    <row r="212" spans="1:9" ht="25.05" customHeight="1" x14ac:dyDescent="0.25">
      <c r="A212">
        <v>211</v>
      </c>
      <c r="B212" s="1" t="s">
        <v>7</v>
      </c>
      <c r="C212" s="1" t="s">
        <v>8</v>
      </c>
      <c r="D212" s="1" t="s">
        <v>9</v>
      </c>
      <c r="E212" s="1" t="s">
        <v>645</v>
      </c>
      <c r="F212" s="1" t="s">
        <v>649</v>
      </c>
      <c r="G212" s="1" t="s">
        <v>650</v>
      </c>
      <c r="H212" s="1">
        <f>9.84+45.77+1.64+3+3</f>
        <v>63.25</v>
      </c>
      <c r="I212" s="1" t="s">
        <v>651</v>
      </c>
    </row>
    <row r="213" spans="1:9" ht="25.05" customHeight="1" x14ac:dyDescent="0.25">
      <c r="A213">
        <v>212</v>
      </c>
      <c r="B213" s="1" t="s">
        <v>7</v>
      </c>
      <c r="C213" s="1" t="s">
        <v>8</v>
      </c>
      <c r="D213" s="1" t="s">
        <v>9</v>
      </c>
      <c r="E213" s="1" t="s">
        <v>645</v>
      </c>
      <c r="F213" s="1" t="s">
        <v>652</v>
      </c>
      <c r="G213" s="1" t="s">
        <v>653</v>
      </c>
      <c r="H213" s="1">
        <f>4.62+49.19+2.19+2.5+2.5</f>
        <v>60.999999999999993</v>
      </c>
      <c r="I213" s="1" t="s">
        <v>654</v>
      </c>
    </row>
    <row r="214" spans="1:9" ht="25.05" customHeight="1" x14ac:dyDescent="0.25">
      <c r="A214">
        <v>213</v>
      </c>
      <c r="B214" s="1" t="s">
        <v>7</v>
      </c>
      <c r="C214" s="1" t="s">
        <v>8</v>
      </c>
      <c r="D214" s="1" t="s">
        <v>9</v>
      </c>
      <c r="E214" s="1" t="s">
        <v>645</v>
      </c>
      <c r="F214" s="1" t="s">
        <v>655</v>
      </c>
      <c r="G214" s="1" t="s">
        <v>656</v>
      </c>
      <c r="H214" s="1">
        <f>9.71+48.01+1.47+2.5+2.5</f>
        <v>64.19</v>
      </c>
      <c r="I214" s="1" t="s">
        <v>657</v>
      </c>
    </row>
    <row r="215" spans="1:9" ht="25.05" customHeight="1" x14ac:dyDescent="0.25">
      <c r="A215">
        <v>214</v>
      </c>
      <c r="B215" s="1" t="s">
        <v>7</v>
      </c>
      <c r="C215" s="1" t="s">
        <v>8</v>
      </c>
      <c r="D215" s="1" t="s">
        <v>9</v>
      </c>
      <c r="E215" s="1" t="s">
        <v>645</v>
      </c>
      <c r="F215" s="1" t="s">
        <v>658</v>
      </c>
      <c r="G215" s="1" t="s">
        <v>659</v>
      </c>
      <c r="H215" s="1">
        <f>9.93+51.33+1.68+3+4.8</f>
        <v>70.739999999999995</v>
      </c>
      <c r="I215" s="1" t="s">
        <v>660</v>
      </c>
    </row>
    <row r="216" spans="1:9" ht="25.05" customHeight="1" x14ac:dyDescent="0.25">
      <c r="A216">
        <v>215</v>
      </c>
      <c r="B216" s="1" t="s">
        <v>7</v>
      </c>
      <c r="C216" s="1" t="s">
        <v>8</v>
      </c>
      <c r="D216" s="1" t="s">
        <v>9</v>
      </c>
      <c r="E216" s="1" t="s">
        <v>645</v>
      </c>
      <c r="F216" s="1" t="s">
        <v>661</v>
      </c>
      <c r="G216" s="1" t="s">
        <v>662</v>
      </c>
      <c r="H216" s="1">
        <f>9.79+48.72+2.08+3+3.8</f>
        <v>67.39</v>
      </c>
      <c r="I216" s="1" t="s">
        <v>663</v>
      </c>
    </row>
    <row r="217" spans="1:9" ht="25.05" customHeight="1" x14ac:dyDescent="0.25">
      <c r="A217">
        <v>216</v>
      </c>
      <c r="B217" s="1" t="s">
        <v>7</v>
      </c>
      <c r="C217" s="1" t="s">
        <v>8</v>
      </c>
      <c r="D217" s="1" t="s">
        <v>9</v>
      </c>
      <c r="E217" s="1" t="s">
        <v>645</v>
      </c>
      <c r="F217" s="1" t="s">
        <v>664</v>
      </c>
      <c r="G217" s="1" t="s">
        <v>665</v>
      </c>
      <c r="H217" s="1">
        <f>10.47+50.02+2.04+3+3</f>
        <v>68.53</v>
      </c>
      <c r="I217" s="1" t="s">
        <v>666</v>
      </c>
    </row>
    <row r="218" spans="1:9" ht="25.05" customHeight="1" x14ac:dyDescent="0.25">
      <c r="A218">
        <v>217</v>
      </c>
      <c r="B218" s="1" t="s">
        <v>7</v>
      </c>
      <c r="C218" s="1" t="s">
        <v>8</v>
      </c>
      <c r="D218" s="1" t="s">
        <v>9</v>
      </c>
      <c r="E218" s="1" t="s">
        <v>645</v>
      </c>
      <c r="F218" s="1" t="s">
        <v>667</v>
      </c>
      <c r="G218" s="1" t="s">
        <v>668</v>
      </c>
      <c r="H218" s="1">
        <f>11.4+51.44+2.24+3+3</f>
        <v>71.08</v>
      </c>
      <c r="I218" s="1" t="s">
        <v>669</v>
      </c>
    </row>
    <row r="219" spans="1:9" ht="25.05" customHeight="1" x14ac:dyDescent="0.25">
      <c r="A219">
        <v>218</v>
      </c>
      <c r="B219" s="1" t="s">
        <v>7</v>
      </c>
      <c r="C219" s="1" t="s">
        <v>8</v>
      </c>
      <c r="D219" s="1" t="s">
        <v>9</v>
      </c>
      <c r="E219" s="1" t="s">
        <v>645</v>
      </c>
      <c r="F219" s="1" t="s">
        <v>670</v>
      </c>
      <c r="G219" s="1" t="s">
        <v>671</v>
      </c>
      <c r="H219" s="1">
        <f>4.65+50.02+1.46+2.5+2.5</f>
        <v>61.13</v>
      </c>
      <c r="I219" s="1" t="s">
        <v>672</v>
      </c>
    </row>
    <row r="220" spans="1:9" ht="25.05" customHeight="1" x14ac:dyDescent="0.25">
      <c r="A220">
        <v>219</v>
      </c>
      <c r="B220" s="1" t="s">
        <v>7</v>
      </c>
      <c r="C220" s="1" t="s">
        <v>8</v>
      </c>
      <c r="D220" s="1" t="s">
        <v>9</v>
      </c>
      <c r="E220" s="1" t="s">
        <v>645</v>
      </c>
      <c r="F220" s="1" t="s">
        <v>673</v>
      </c>
      <c r="G220" s="1" t="s">
        <v>674</v>
      </c>
      <c r="H220" s="1">
        <f>10.87+49.78+1.5+2.5+3</f>
        <v>67.650000000000006</v>
      </c>
      <c r="I220" s="1" t="s">
        <v>675</v>
      </c>
    </row>
    <row r="221" spans="1:9" ht="25.05" customHeight="1" x14ac:dyDescent="0.25">
      <c r="A221">
        <v>220</v>
      </c>
      <c r="B221" s="1" t="s">
        <v>7</v>
      </c>
      <c r="C221" s="1" t="s">
        <v>8</v>
      </c>
      <c r="D221" s="1" t="s">
        <v>9</v>
      </c>
      <c r="E221" s="1" t="s">
        <v>645</v>
      </c>
      <c r="F221" s="1" t="s">
        <v>676</v>
      </c>
      <c r="G221" s="1" t="s">
        <v>677</v>
      </c>
      <c r="H221" s="1">
        <f>9.6+50.97+1.4+2.5+2.5</f>
        <v>66.97</v>
      </c>
      <c r="I221" s="1" t="s">
        <v>678</v>
      </c>
    </row>
    <row r="222" spans="1:9" ht="25.05" customHeight="1" x14ac:dyDescent="0.25">
      <c r="A222">
        <v>221</v>
      </c>
      <c r="B222" s="1" t="s">
        <v>7</v>
      </c>
      <c r="C222" s="1" t="s">
        <v>8</v>
      </c>
      <c r="D222" s="1" t="s">
        <v>9</v>
      </c>
      <c r="E222" s="1" t="s">
        <v>645</v>
      </c>
      <c r="F222" s="1" t="s">
        <v>679</v>
      </c>
      <c r="G222" s="1" t="s">
        <v>680</v>
      </c>
      <c r="H222" s="1">
        <f>9.62+46.94+1.6+2.5+2.5</f>
        <v>63.16</v>
      </c>
      <c r="I222" s="1" t="s">
        <v>681</v>
      </c>
    </row>
    <row r="223" spans="1:9" ht="25.05" customHeight="1" x14ac:dyDescent="0.25">
      <c r="A223">
        <v>222</v>
      </c>
      <c r="B223" s="1" t="s">
        <v>7</v>
      </c>
      <c r="C223" s="1" t="s">
        <v>8</v>
      </c>
      <c r="D223" s="1" t="s">
        <v>9</v>
      </c>
      <c r="E223" s="1" t="s">
        <v>645</v>
      </c>
      <c r="F223" s="1" t="s">
        <v>682</v>
      </c>
      <c r="G223" s="1" t="s">
        <v>683</v>
      </c>
      <c r="H223" s="1">
        <f>9.6+46.58+1.16+2.5+2.5</f>
        <v>62.339999999999996</v>
      </c>
      <c r="I223" s="1" t="s">
        <v>684</v>
      </c>
    </row>
    <row r="224" spans="1:9" ht="25.05" customHeight="1" x14ac:dyDescent="0.25">
      <c r="A224">
        <v>223</v>
      </c>
      <c r="B224" s="1" t="s">
        <v>7</v>
      </c>
      <c r="C224" s="1" t="s">
        <v>8</v>
      </c>
      <c r="D224" s="1" t="s">
        <v>9</v>
      </c>
      <c r="E224" s="1" t="s">
        <v>645</v>
      </c>
      <c r="F224" s="1" t="s">
        <v>685</v>
      </c>
      <c r="G224" s="1" t="s">
        <v>686</v>
      </c>
      <c r="H224" s="1">
        <f>9.85+53.7+1.38+2.5+2.5</f>
        <v>69.930000000000007</v>
      </c>
      <c r="I224" s="1" t="s">
        <v>687</v>
      </c>
    </row>
    <row r="225" spans="1:9" ht="25.05" customHeight="1" x14ac:dyDescent="0.25">
      <c r="A225">
        <v>224</v>
      </c>
      <c r="B225" s="1" t="s">
        <v>7</v>
      </c>
      <c r="C225" s="1" t="s">
        <v>8</v>
      </c>
      <c r="D225" s="1" t="s">
        <v>9</v>
      </c>
      <c r="E225" s="1" t="s">
        <v>645</v>
      </c>
      <c r="F225" s="1" t="s">
        <v>688</v>
      </c>
      <c r="G225" s="1" t="s">
        <v>689</v>
      </c>
      <c r="H225" s="1">
        <f>9.6+54.41+1.42+2.5+2.5</f>
        <v>70.429999999999993</v>
      </c>
      <c r="I225" s="1" t="s">
        <v>690</v>
      </c>
    </row>
    <row r="226" spans="1:9" ht="25.05" customHeight="1" x14ac:dyDescent="0.25">
      <c r="A226">
        <v>225</v>
      </c>
      <c r="B226" s="1" t="s">
        <v>7</v>
      </c>
      <c r="C226" s="1" t="s">
        <v>8</v>
      </c>
      <c r="D226" s="1" t="s">
        <v>9</v>
      </c>
      <c r="E226" s="1" t="s">
        <v>645</v>
      </c>
      <c r="F226" s="1" t="s">
        <v>691</v>
      </c>
      <c r="G226" s="1" t="s">
        <v>692</v>
      </c>
      <c r="H226" s="1">
        <f>9.6+52.75+1.61+2.5+2.5</f>
        <v>68.960000000000008</v>
      </c>
      <c r="I226" s="1" t="s">
        <v>693</v>
      </c>
    </row>
    <row r="227" spans="1:9" ht="25.05" customHeight="1" x14ac:dyDescent="0.25">
      <c r="A227">
        <v>226</v>
      </c>
      <c r="B227" s="1" t="s">
        <v>7</v>
      </c>
      <c r="C227" s="1" t="s">
        <v>8</v>
      </c>
      <c r="D227" s="1" t="s">
        <v>9</v>
      </c>
      <c r="E227" s="1" t="s">
        <v>645</v>
      </c>
      <c r="F227" s="1" t="s">
        <v>694</v>
      </c>
      <c r="G227" s="1" t="s">
        <v>695</v>
      </c>
      <c r="H227" s="1">
        <f>9.6+48.6+1.63+3+2.5</f>
        <v>65.330000000000013</v>
      </c>
      <c r="I227" s="1" t="s">
        <v>696</v>
      </c>
    </row>
    <row r="228" spans="1:9" ht="25.05" customHeight="1" x14ac:dyDescent="0.25">
      <c r="A228">
        <v>227</v>
      </c>
      <c r="B228" s="1" t="s">
        <v>7</v>
      </c>
      <c r="C228" s="1" t="s">
        <v>8</v>
      </c>
      <c r="D228" s="1" t="s">
        <v>9</v>
      </c>
      <c r="E228" s="1" t="s">
        <v>645</v>
      </c>
      <c r="F228" s="1" t="s">
        <v>697</v>
      </c>
      <c r="G228" s="1" t="s">
        <v>698</v>
      </c>
      <c r="H228" s="1">
        <f>4.63+53.46+1.54+2.5+2.5</f>
        <v>64.63</v>
      </c>
      <c r="I228" s="1" t="s">
        <v>699</v>
      </c>
    </row>
    <row r="229" spans="1:9" ht="25.05" customHeight="1" x14ac:dyDescent="0.25">
      <c r="A229">
        <v>228</v>
      </c>
      <c r="B229" s="1" t="s">
        <v>7</v>
      </c>
      <c r="C229" s="1" t="s">
        <v>8</v>
      </c>
      <c r="D229" s="1" t="s">
        <v>9</v>
      </c>
      <c r="E229" s="1" t="s">
        <v>645</v>
      </c>
      <c r="F229" s="1" t="s">
        <v>700</v>
      </c>
      <c r="G229" s="1" t="s">
        <v>701</v>
      </c>
      <c r="H229" s="1">
        <f>4.6+50.61+1.5+2.5+2.5</f>
        <v>61.71</v>
      </c>
      <c r="I229" s="1" t="s">
        <v>702</v>
      </c>
    </row>
    <row r="230" spans="1:9" ht="25.05" customHeight="1" x14ac:dyDescent="0.25">
      <c r="A230">
        <v>229</v>
      </c>
      <c r="B230" s="1" t="s">
        <v>7</v>
      </c>
      <c r="C230" s="1" t="s">
        <v>8</v>
      </c>
      <c r="D230" s="1" t="s">
        <v>9</v>
      </c>
      <c r="E230" s="1" t="s">
        <v>645</v>
      </c>
      <c r="F230" s="1" t="s">
        <v>703</v>
      </c>
      <c r="G230" s="1" t="s">
        <v>704</v>
      </c>
      <c r="H230" s="1">
        <f>4.6+47.89+1.24+2.5+2.5</f>
        <v>58.730000000000004</v>
      </c>
      <c r="I230" s="1" t="s">
        <v>705</v>
      </c>
    </row>
    <row r="231" spans="1:9" ht="25.05" customHeight="1" x14ac:dyDescent="0.25">
      <c r="A231">
        <v>230</v>
      </c>
      <c r="B231" s="1" t="s">
        <v>7</v>
      </c>
      <c r="C231" s="1" t="s">
        <v>8</v>
      </c>
      <c r="D231" s="1" t="s">
        <v>9</v>
      </c>
      <c r="E231" s="1" t="s">
        <v>645</v>
      </c>
      <c r="F231" s="1" t="s">
        <v>706</v>
      </c>
      <c r="G231" s="1" t="s">
        <v>707</v>
      </c>
      <c r="H231" s="1">
        <f>4.6+47.53+1.44+2.5+2.5</f>
        <v>58.57</v>
      </c>
      <c r="I231" s="1" t="s">
        <v>708</v>
      </c>
    </row>
    <row r="232" spans="1:9" ht="25.05" customHeight="1" x14ac:dyDescent="0.25">
      <c r="A232">
        <v>231</v>
      </c>
      <c r="B232" s="1" t="s">
        <v>7</v>
      </c>
      <c r="C232" s="1" t="s">
        <v>8</v>
      </c>
      <c r="D232" s="1" t="s">
        <v>9</v>
      </c>
      <c r="E232" s="1" t="s">
        <v>645</v>
      </c>
      <c r="F232" s="1" t="s">
        <v>709</v>
      </c>
      <c r="G232" s="1" t="s">
        <v>710</v>
      </c>
      <c r="H232" s="1">
        <f>10.44+52.98+2.37+2.5+2.5</f>
        <v>70.789999999999992</v>
      </c>
      <c r="I232" s="1" t="s">
        <v>711</v>
      </c>
    </row>
    <row r="233" spans="1:9" ht="25.05" customHeight="1" x14ac:dyDescent="0.25">
      <c r="A233">
        <v>232</v>
      </c>
      <c r="B233" s="1" t="s">
        <v>7</v>
      </c>
      <c r="C233" s="1" t="s">
        <v>8</v>
      </c>
      <c r="D233" s="1" t="s">
        <v>9</v>
      </c>
      <c r="E233" s="1" t="s">
        <v>645</v>
      </c>
      <c r="F233" s="1" t="s">
        <v>712</v>
      </c>
      <c r="G233" s="1" t="s">
        <v>713</v>
      </c>
      <c r="H233" s="1">
        <f>9.6+23.11+1.54+2.5+2.5</f>
        <v>39.25</v>
      </c>
      <c r="I233" s="1" t="s">
        <v>714</v>
      </c>
    </row>
  </sheetData>
  <phoneticPr fontId="1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艺如 章</cp:lastModifiedBy>
  <dcterms:created xsi:type="dcterms:W3CDTF">2024-03-29T12:18:13Z</dcterms:created>
  <dcterms:modified xsi:type="dcterms:W3CDTF">2024-03-29T12:29:16Z</dcterms:modified>
</cp:coreProperties>
</file>